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16" windowWidth="10020" windowHeight="8205" activeTab="0"/>
  </bookViews>
  <sheets>
    <sheet name="1-1-1-5図1(全体)" sheetId="1" r:id="rId1"/>
    <sheet name="1-1-1-5図2(女子)" sheetId="2" r:id="rId2"/>
  </sheets>
  <externalReferences>
    <externalReference r:id="rId5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'1-1-1-5図1(全体)'!$B$2:$N$48</definedName>
    <definedName name="_xlnm.Print_Area" localSheetId="1">'1-1-1-5図2(女子)'!$B$2:$K$32</definedName>
    <definedName name="_xlnm.Print_Area">'C:\WINDOWS\TEMP\特集\5-3\[5-3-2-2村松0606年齢層別検挙人員人口比.xls]男女別・年齢（年齢層）別人口（S41～）'!$AA$2:$AB$61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</definedNames>
  <calcPr fullCalcOnLoad="1"/>
</workbook>
</file>

<file path=xl/sharedStrings.xml><?xml version="1.0" encoding="utf-8"?>
<sst xmlns="http://schemas.openxmlformats.org/spreadsheetml/2006/main" count="64" uniqueCount="62">
  <si>
    <t>年　次</t>
  </si>
  <si>
    <t>14･15歳</t>
  </si>
  <si>
    <t>16･17歳</t>
  </si>
  <si>
    <t>18･19歳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</si>
  <si>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</si>
  <si>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</si>
  <si>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</si>
  <si>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</si>
  <si>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</si>
  <si>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</si>
  <si>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</si>
  <si>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</si>
  <si>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２</t>
  </si>
  <si>
    <t>３</t>
  </si>
  <si>
    <t>４</t>
  </si>
  <si>
    <t>５</t>
  </si>
  <si>
    <t>６</t>
  </si>
  <si>
    <t>７</t>
  </si>
  <si>
    <t>８</t>
  </si>
  <si>
    <t>９</t>
  </si>
  <si>
    <t>総数</t>
  </si>
  <si>
    <t>元</t>
  </si>
  <si>
    <t>15</t>
  </si>
  <si>
    <t>年次</t>
  </si>
  <si>
    <t>総数</t>
  </si>
  <si>
    <t>20歳未満</t>
  </si>
  <si>
    <t>60～64歳</t>
  </si>
  <si>
    <t>65～69歳</t>
  </si>
  <si>
    <t>70歳以上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</si>
  <si>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</si>
  <si>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</si>
  <si>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</si>
  <si>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</si>
  <si>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</si>
  <si>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</si>
  <si>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</si>
  <si>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</si>
  <si>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</si>
  <si>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</si>
  <si>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</si>
  <si>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</si>
  <si>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　　２　犯行時の年齢による。</t>
  </si>
  <si>
    <t xml:space="preserve">  ２年</t>
  </si>
  <si>
    <t>20～29歳</t>
  </si>
  <si>
    <t>30～39歳</t>
  </si>
  <si>
    <t>40～49歳</t>
  </si>
  <si>
    <t>50～59歳</t>
  </si>
  <si>
    <t xml:space="preserve">  48年</t>
  </si>
  <si>
    <t>19</t>
  </si>
  <si>
    <t>　　２　犯行時の年齢による。</t>
  </si>
  <si>
    <t>20</t>
  </si>
  <si>
    <t>１－１－１－５図　一般刑法犯 検挙人員の年齢層別構成比の推移</t>
  </si>
  <si>
    <t>60</t>
  </si>
  <si>
    <t>21</t>
  </si>
  <si>
    <t>22</t>
  </si>
  <si>
    <t>②女子</t>
  </si>
  <si>
    <t>①全体</t>
  </si>
  <si>
    <t>23</t>
  </si>
  <si>
    <t>注　１　警察庁の統計及び警察庁交通局の資料による。</t>
  </si>
  <si>
    <t>（昭和48年～平成24年）</t>
  </si>
  <si>
    <t>24</t>
  </si>
  <si>
    <t>（平成２年～24年）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</si>
</sst>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_ * #,##0.0_ ;_ * \-#,##0.0_ ;_ * &quot;-&quot;?_ ;_ @_ "/>
    <numFmt numFmtId="179" formatCode="#,##0.0_ "/>
    <numFmt numFmtId="180" formatCode="0_);[Red]\(0\)"/>
    <numFmt numFmtId="181" formatCode="#,##0_ "/>
    <numFmt numFmtId="182" formatCode="0_ "/>
    <numFmt numFmtId="183" formatCode="0.0"/>
    <numFmt numFmtId="184" formatCode="0.00_ "/>
    <numFmt numFmtId="185" formatCode="\(0.0\)"/>
    <numFmt numFmtId="186" formatCode="#,##0.00_ "/>
    <numFmt numFmtId="187" formatCode="_ * #,##0.0_ ;_ * \-#,##0.0_ ;_ * &quot;-&quot;_ ;_ @_ "/>
    <numFmt numFmtId="188" formatCode="_ * #,##0.00_ ;_ * \-#,##0.00_ ;_ * &quot;-&quot;_ ;_ @_ "/>
    <numFmt numFmtId="189" formatCode="#,##0.0;[Red]\-#,##0.0"/>
    <numFmt numFmtId="190" formatCode="#,##0;&quot;▲ &quot;#,##0"/>
    <numFmt numFmtId="191" formatCode="#,##0.00;&quot;▲ &quot;#,##0.00"/>
    <numFmt numFmtId="192" formatCode="0.0_);[Red]\(0.0\)"/>
    <numFmt numFmtId="193" formatCode="#,###,###,##0;&quot; -&quot;###,###,##0"/>
    <numFmt numFmtId="194" formatCode="\ ###,###,##0;&quot;-&quot;###,###,##0"/>
    <numFmt numFmtId="195" formatCode="#,##0.00_);[Red]\(#,##0.00\)"/>
    <numFmt numFmtId="196" formatCode="#,##0.0_);[Red]\(#,##0.0\)"/>
    <numFmt numFmtId="197" formatCode="0.00_);[Red]\(0.00\)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.0_);\(0.0\)"/>
    <numFmt numFmtId="207" formatCode="#,##0;[Red]#,##0"/>
    <numFmt numFmtId="208" formatCode="#,##0.0;[Red]#,##0.0"/>
    <numFmt numFmtId="209" formatCode="#,##0.00;[Red]#,##0.00"/>
    <numFmt numFmtId="210" formatCode="0_);\(0\)"/>
    <numFmt numFmtId="211" formatCode="#,##0_);\(#,##0\)"/>
    <numFmt numFmtId="212" formatCode="0.0;[Red]0.0"/>
    <numFmt numFmtId="213" formatCode="\(??,000\)"/>
    <numFmt numFmtId="214" formatCode="0.0000"/>
    <numFmt numFmtId="215" formatCode="0.000"/>
    <numFmt numFmtId="216" formatCode="0.000000"/>
    <numFmt numFmtId="217" formatCode="0.00000"/>
    <numFmt numFmtId="218" formatCode="#,##0.0_);\(#,##0.0\)"/>
    <numFmt numFmtId="219" formatCode="#,##0.0_ ;[Red]\-#,##0.0\ "/>
    <numFmt numFmtId="220" formatCode="#,##0_ ;[Red]\-#,##0\ "/>
    <numFmt numFmtId="221" formatCode="0.0000_ "/>
    <numFmt numFmtId="222" formatCode="0.000_ "/>
    <numFmt numFmtId="223" formatCode="#,##0.0"/>
  </numFmts>
  <fonts count="13">
    <font>
      <sz val="11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10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4" xfId="0" applyNumberFormat="1" applyFont="1" applyBorder="1" applyAlignment="1" quotePrefix="1">
      <alignment/>
    </xf>
    <xf numFmtId="177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7" fontId="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5" xfId="21" applyFont="1" applyBorder="1">
      <alignment/>
      <protection/>
    </xf>
    <xf numFmtId="0" fontId="4" fillId="0" borderId="5" xfId="21" applyFont="1" applyBorder="1" applyAlignment="1">
      <alignment horizontal="right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center"/>
      <protection/>
    </xf>
    <xf numFmtId="183" fontId="4" fillId="0" borderId="0" xfId="21" applyNumberFormat="1" applyFont="1" applyBorder="1">
      <alignment/>
      <protection/>
    </xf>
    <xf numFmtId="0" fontId="4" fillId="0" borderId="0" xfId="21" applyFont="1" applyBorder="1" applyAlignment="1" quotePrefix="1">
      <alignment horizontal="center"/>
      <protection/>
    </xf>
    <xf numFmtId="0" fontId="4" fillId="0" borderId="0" xfId="21" applyFont="1" applyBorder="1">
      <alignment/>
      <protection/>
    </xf>
    <xf numFmtId="0" fontId="8" fillId="0" borderId="0" xfId="21" applyFont="1">
      <alignment/>
      <protection/>
    </xf>
    <xf numFmtId="0" fontId="4" fillId="0" borderId="12" xfId="21" applyFont="1" applyBorder="1" applyAlignment="1" quotePrefix="1">
      <alignment horizontal="center"/>
      <protection/>
    </xf>
    <xf numFmtId="17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3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77" fontId="4" fillId="0" borderId="1" xfId="17" applyNumberFormat="1" applyFont="1" applyBorder="1" applyAlignment="1">
      <alignment/>
    </xf>
    <xf numFmtId="177" fontId="4" fillId="0" borderId="13" xfId="17" applyNumberFormat="1" applyFont="1" applyBorder="1" applyAlignment="1">
      <alignment/>
    </xf>
    <xf numFmtId="177" fontId="4" fillId="0" borderId="11" xfId="17" applyNumberFormat="1" applyFont="1" applyBorder="1" applyAlignment="1">
      <alignment/>
    </xf>
    <xf numFmtId="177" fontId="4" fillId="0" borderId="4" xfId="17" applyNumberFormat="1" applyFont="1" applyBorder="1" applyAlignment="1">
      <alignment/>
    </xf>
    <xf numFmtId="177" fontId="4" fillId="0" borderId="12" xfId="17" applyNumberFormat="1" applyFont="1" applyBorder="1" applyAlignment="1">
      <alignment/>
    </xf>
    <xf numFmtId="177" fontId="4" fillId="0" borderId="0" xfId="17" applyNumberFormat="1" applyFont="1" applyBorder="1" applyAlignment="1">
      <alignment/>
    </xf>
    <xf numFmtId="177" fontId="4" fillId="0" borderId="0" xfId="17" applyNumberFormat="1" applyFont="1" applyBorder="1" applyAlignment="1">
      <alignment horizontal="right"/>
    </xf>
    <xf numFmtId="177" fontId="4" fillId="0" borderId="0" xfId="17" applyNumberFormat="1" applyFont="1" applyAlignment="1">
      <alignment horizontal="right"/>
    </xf>
    <xf numFmtId="177" fontId="4" fillId="0" borderId="3" xfId="17" applyNumberFormat="1" applyFont="1" applyBorder="1" applyAlignment="1">
      <alignment/>
    </xf>
    <xf numFmtId="177" fontId="4" fillId="0" borderId="0" xfId="17" applyNumberFormat="1" applyFont="1" applyFill="1" applyBorder="1" applyAlignment="1">
      <alignment/>
    </xf>
    <xf numFmtId="177" fontId="4" fillId="0" borderId="4" xfId="17" applyNumberFormat="1" applyFont="1" applyFill="1" applyBorder="1" applyAlignment="1">
      <alignment/>
    </xf>
    <xf numFmtId="177" fontId="4" fillId="0" borderId="12" xfId="17" applyNumberFormat="1" applyFont="1" applyFill="1" applyBorder="1" applyAlignment="1">
      <alignment/>
    </xf>
    <xf numFmtId="177" fontId="4" fillId="0" borderId="3" xfId="17" applyNumberFormat="1" applyFont="1" applyFill="1" applyBorder="1" applyAlignment="1">
      <alignment/>
    </xf>
    <xf numFmtId="177" fontId="4" fillId="0" borderId="3" xfId="17" applyNumberFormat="1" applyFont="1" applyBorder="1" applyAlignment="1">
      <alignment horizontal="right"/>
    </xf>
    <xf numFmtId="177" fontId="4" fillId="0" borderId="3" xfId="17" applyNumberFormat="1" applyFont="1" applyFill="1" applyBorder="1" applyAlignment="1">
      <alignment horizontal="right"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Border="1" applyAlignment="1" quotePrefix="1">
      <alignment/>
    </xf>
    <xf numFmtId="177" fontId="4" fillId="0" borderId="4" xfId="0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17" applyNumberFormat="1" applyFont="1" applyFill="1" applyBorder="1" applyAlignment="1">
      <alignment horizontal="right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177" fontId="4" fillId="0" borderId="15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7" fontId="4" fillId="0" borderId="0" xfId="17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12" xfId="21" applyFont="1" applyFill="1" applyBorder="1" applyAlignment="1" quotePrefix="1">
      <alignment horizontal="center"/>
      <protection/>
    </xf>
    <xf numFmtId="220" fontId="4" fillId="0" borderId="4" xfId="17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9" xfId="0" applyNumberFormat="1" applyFont="1" applyFill="1" applyBorder="1" applyAlignment="1">
      <alignment horizontal="right"/>
    </xf>
    <xf numFmtId="177" fontId="4" fillId="0" borderId="3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－４－２図　女子一般刑法犯検挙人員の年齢層別構成比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9305;&#38598;\5-3\5-3-2-2&#26449;&#26494;0606&#24180;&#40802;&#23652;&#21029;&#26908;&#25369;&#20154;&#21729;&#20154;&#21475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11" width="9.625" style="0" customWidth="1"/>
  </cols>
  <sheetData>
    <row r="1" ht="15" customHeight="1"/>
    <row r="2" spans="2:12" ht="15" customHeight="1">
      <c r="B2" s="14" t="s">
        <v>51</v>
      </c>
      <c r="E2" s="12"/>
      <c r="L2" s="43"/>
    </row>
    <row r="3" spans="2:5" ht="13.5" customHeight="1">
      <c r="B3" s="14"/>
      <c r="E3" s="12"/>
    </row>
    <row r="4" spans="2:14" ht="13.5" customHeight="1" thickBot="1">
      <c r="B4" s="1" t="s">
        <v>56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59</v>
      </c>
    </row>
    <row r="5" spans="2:14" ht="13.5" customHeight="1" thickTop="1">
      <c r="B5" s="66" t="s">
        <v>0</v>
      </c>
      <c r="C5" s="67" t="s">
        <v>20</v>
      </c>
      <c r="D5" s="67" t="s">
        <v>1</v>
      </c>
      <c r="E5" s="67" t="s">
        <v>2</v>
      </c>
      <c r="F5" s="67" t="s">
        <v>3</v>
      </c>
      <c r="G5" s="67" t="s">
        <v>4</v>
      </c>
      <c r="H5" s="67" t="s">
        <v>5</v>
      </c>
      <c r="I5" s="67" t="s">
        <v>6</v>
      </c>
      <c r="J5" s="67" t="s">
        <v>7</v>
      </c>
      <c r="K5" s="67" t="s">
        <v>8</v>
      </c>
      <c r="L5" s="68" t="s">
        <v>9</v>
      </c>
      <c r="M5" s="68" t="s">
        <v>10</v>
      </c>
      <c r="N5" s="68" t="s">
        <v>11</v>
      </c>
    </row>
    <row r="6" spans="2:14" ht="13.5" customHeight="1">
      <c r="B6" s="37" t="s">
        <v>47</v>
      </c>
      <c r="C6" s="40">
        <f aca="true" t="shared" si="0" ref="C6:C34">SUM(D6:N6)</f>
        <v>357738</v>
      </c>
      <c r="D6" s="8">
        <v>44454</v>
      </c>
      <c r="E6" s="8">
        <v>38907</v>
      </c>
      <c r="F6" s="5">
        <v>25243</v>
      </c>
      <c r="G6" s="5">
        <v>67250</v>
      </c>
      <c r="H6" s="5">
        <v>51191</v>
      </c>
      <c r="I6" s="5">
        <v>69692</v>
      </c>
      <c r="J6" s="5">
        <v>37870</v>
      </c>
      <c r="K6" s="6">
        <v>14646</v>
      </c>
      <c r="L6" s="86">
        <v>8485</v>
      </c>
      <c r="M6" s="90"/>
      <c r="N6" s="90"/>
    </row>
    <row r="7" spans="2:14" ht="13.5" customHeight="1">
      <c r="B7" s="37">
        <v>49</v>
      </c>
      <c r="C7" s="40">
        <f t="shared" si="0"/>
        <v>363309</v>
      </c>
      <c r="D7" s="8">
        <v>47936</v>
      </c>
      <c r="E7" s="8">
        <v>42784</v>
      </c>
      <c r="F7" s="8">
        <v>25037</v>
      </c>
      <c r="G7" s="8">
        <v>59932</v>
      </c>
      <c r="H7" s="8">
        <v>50898</v>
      </c>
      <c r="I7" s="8">
        <v>71094</v>
      </c>
      <c r="J7" s="8">
        <v>40332</v>
      </c>
      <c r="K7" s="7">
        <v>16034</v>
      </c>
      <c r="L7" s="82">
        <v>9262</v>
      </c>
      <c r="M7" s="88"/>
      <c r="N7" s="88"/>
    </row>
    <row r="8" spans="2:14" ht="12.75" customHeight="1">
      <c r="B8" s="37">
        <v>50</v>
      </c>
      <c r="C8" s="40">
        <f t="shared" si="0"/>
        <v>364117</v>
      </c>
      <c r="D8" s="8">
        <v>48424</v>
      </c>
      <c r="E8" s="8">
        <v>44086</v>
      </c>
      <c r="F8" s="8">
        <v>24581</v>
      </c>
      <c r="G8" s="8">
        <v>53373</v>
      </c>
      <c r="H8" s="8">
        <v>50721</v>
      </c>
      <c r="I8" s="8">
        <v>71673</v>
      </c>
      <c r="J8" s="8">
        <v>43348</v>
      </c>
      <c r="K8" s="7">
        <v>18079</v>
      </c>
      <c r="L8" s="82">
        <v>9832</v>
      </c>
      <c r="M8" s="88"/>
      <c r="N8" s="88"/>
    </row>
    <row r="9" spans="2:14" ht="13.5" customHeight="1">
      <c r="B9" s="37">
        <v>51</v>
      </c>
      <c r="C9" s="40">
        <f t="shared" si="0"/>
        <v>359360</v>
      </c>
      <c r="D9" s="8">
        <v>48484</v>
      </c>
      <c r="E9" s="8">
        <v>44443</v>
      </c>
      <c r="F9" s="8">
        <v>22974</v>
      </c>
      <c r="G9" s="8">
        <v>49031</v>
      </c>
      <c r="H9" s="8">
        <v>51618</v>
      </c>
      <c r="I9" s="8">
        <v>69600</v>
      </c>
      <c r="J9" s="8">
        <v>44382</v>
      </c>
      <c r="K9" s="7">
        <v>18740</v>
      </c>
      <c r="L9" s="82">
        <v>10088</v>
      </c>
      <c r="M9" s="88"/>
      <c r="N9" s="88"/>
    </row>
    <row r="10" spans="2:14" ht="13.5" customHeight="1">
      <c r="B10" s="37">
        <v>52</v>
      </c>
      <c r="C10" s="40">
        <f t="shared" si="0"/>
        <v>363144</v>
      </c>
      <c r="D10" s="8">
        <v>51585</v>
      </c>
      <c r="E10" s="8">
        <v>43625</v>
      </c>
      <c r="F10" s="8">
        <v>24236</v>
      </c>
      <c r="G10" s="8">
        <v>47475</v>
      </c>
      <c r="H10" s="8">
        <v>49708</v>
      </c>
      <c r="I10" s="8">
        <v>70686</v>
      </c>
      <c r="J10" s="8">
        <v>46087</v>
      </c>
      <c r="K10" s="7">
        <v>19180</v>
      </c>
      <c r="L10" s="82">
        <v>10562</v>
      </c>
      <c r="M10" s="88"/>
      <c r="N10" s="88"/>
    </row>
    <row r="11" spans="2:14" ht="13.5" customHeight="1">
      <c r="B11" s="37">
        <v>53</v>
      </c>
      <c r="C11" s="40">
        <f t="shared" si="0"/>
        <v>381742</v>
      </c>
      <c r="D11" s="8">
        <v>60334</v>
      </c>
      <c r="E11" s="8">
        <v>51101</v>
      </c>
      <c r="F11" s="8">
        <v>25616</v>
      </c>
      <c r="G11" s="8">
        <v>45808</v>
      </c>
      <c r="H11" s="8">
        <v>44551</v>
      </c>
      <c r="I11" s="8">
        <v>72257</v>
      </c>
      <c r="J11" s="8">
        <v>48868</v>
      </c>
      <c r="K11" s="7">
        <v>21530</v>
      </c>
      <c r="L11" s="84">
        <v>11677</v>
      </c>
      <c r="M11" s="89"/>
      <c r="N11" s="89"/>
    </row>
    <row r="12" spans="2:14" ht="13.5" customHeight="1">
      <c r="B12" s="37">
        <v>54</v>
      </c>
      <c r="C12" s="40">
        <f t="shared" si="0"/>
        <v>368126</v>
      </c>
      <c r="D12" s="8">
        <v>66264</v>
      </c>
      <c r="E12" s="8">
        <v>51774</v>
      </c>
      <c r="F12" s="8">
        <v>25574</v>
      </c>
      <c r="G12" s="8">
        <v>42493</v>
      </c>
      <c r="H12" s="8">
        <v>37060</v>
      </c>
      <c r="I12" s="8">
        <v>67797</v>
      </c>
      <c r="J12" s="8">
        <v>45216</v>
      </c>
      <c r="K12" s="8">
        <v>20697</v>
      </c>
      <c r="L12" s="86">
        <v>8209</v>
      </c>
      <c r="M12" s="87"/>
      <c r="N12" s="3">
        <v>3042</v>
      </c>
    </row>
    <row r="13" spans="2:14" ht="13.5" customHeight="1">
      <c r="B13" s="37">
        <v>55</v>
      </c>
      <c r="C13" s="40">
        <f t="shared" si="0"/>
        <v>392113</v>
      </c>
      <c r="D13" s="8">
        <v>80253</v>
      </c>
      <c r="E13" s="8">
        <v>58184</v>
      </c>
      <c r="F13" s="8">
        <v>28134</v>
      </c>
      <c r="G13" s="8">
        <v>42398</v>
      </c>
      <c r="H13" s="8">
        <v>33150</v>
      </c>
      <c r="I13" s="8">
        <v>68652</v>
      </c>
      <c r="J13" s="8">
        <v>46918</v>
      </c>
      <c r="K13" s="8">
        <v>22048</v>
      </c>
      <c r="L13" s="82">
        <v>8912</v>
      </c>
      <c r="M13" s="83"/>
      <c r="N13" s="3">
        <v>3464</v>
      </c>
    </row>
    <row r="14" spans="2:14" ht="13.5" customHeight="1">
      <c r="B14" s="37">
        <v>56</v>
      </c>
      <c r="C14" s="40">
        <f t="shared" si="0"/>
        <v>418162</v>
      </c>
      <c r="D14" s="8">
        <v>94178</v>
      </c>
      <c r="E14" s="8">
        <v>64549</v>
      </c>
      <c r="F14" s="8">
        <v>26672</v>
      </c>
      <c r="G14" s="8">
        <v>41794</v>
      </c>
      <c r="H14" s="8">
        <v>30335</v>
      </c>
      <c r="I14" s="8">
        <v>70770</v>
      </c>
      <c r="J14" s="8">
        <v>50694</v>
      </c>
      <c r="K14" s="8">
        <v>25460</v>
      </c>
      <c r="L14" s="82">
        <v>9745</v>
      </c>
      <c r="M14" s="83"/>
      <c r="N14" s="3">
        <v>3965</v>
      </c>
    </row>
    <row r="15" spans="2:14" ht="13.5" customHeight="1">
      <c r="B15" s="37">
        <v>57</v>
      </c>
      <c r="C15" s="40">
        <f t="shared" si="0"/>
        <v>441963</v>
      </c>
      <c r="D15" s="8">
        <v>103770</v>
      </c>
      <c r="E15" s="8">
        <v>61350</v>
      </c>
      <c r="F15" s="8">
        <v>27299</v>
      </c>
      <c r="G15" s="8">
        <v>44219</v>
      </c>
      <c r="H15" s="8">
        <v>29896</v>
      </c>
      <c r="I15" s="8">
        <v>74180</v>
      </c>
      <c r="J15" s="8">
        <v>56765</v>
      </c>
      <c r="K15" s="8">
        <v>29121</v>
      </c>
      <c r="L15" s="82">
        <v>10909</v>
      </c>
      <c r="M15" s="83"/>
      <c r="N15" s="3">
        <v>4454</v>
      </c>
    </row>
    <row r="16" spans="2:14" ht="13.5" customHeight="1">
      <c r="B16" s="37">
        <v>58</v>
      </c>
      <c r="C16" s="40">
        <f t="shared" si="0"/>
        <v>438705</v>
      </c>
      <c r="D16" s="8">
        <v>110437</v>
      </c>
      <c r="E16" s="8">
        <v>59489</v>
      </c>
      <c r="F16" s="8">
        <v>27283</v>
      </c>
      <c r="G16" s="8">
        <v>43845</v>
      </c>
      <c r="H16" s="8">
        <v>27477</v>
      </c>
      <c r="I16" s="8">
        <v>68877</v>
      </c>
      <c r="J16" s="8">
        <v>55896</v>
      </c>
      <c r="K16" s="8">
        <v>29521</v>
      </c>
      <c r="L16" s="82">
        <v>11165</v>
      </c>
      <c r="M16" s="83"/>
      <c r="N16" s="3">
        <v>4715</v>
      </c>
    </row>
    <row r="17" spans="2:14" ht="13.5" customHeight="1">
      <c r="B17" s="37">
        <v>59</v>
      </c>
      <c r="C17" s="40">
        <f t="shared" si="0"/>
        <v>446617</v>
      </c>
      <c r="D17" s="8">
        <v>103456</v>
      </c>
      <c r="E17" s="8">
        <v>62964</v>
      </c>
      <c r="F17" s="8">
        <v>26737</v>
      </c>
      <c r="G17" s="8">
        <v>46484</v>
      </c>
      <c r="H17" s="8">
        <v>27165</v>
      </c>
      <c r="I17" s="8">
        <v>68195</v>
      </c>
      <c r="J17" s="8">
        <v>59784</v>
      </c>
      <c r="K17" s="8">
        <v>33382</v>
      </c>
      <c r="L17" s="82">
        <v>12910</v>
      </c>
      <c r="M17" s="83"/>
      <c r="N17" s="3">
        <v>5540</v>
      </c>
    </row>
    <row r="18" spans="2:14" ht="13.5" customHeight="1">
      <c r="B18" s="37" t="s">
        <v>52</v>
      </c>
      <c r="C18" s="40">
        <f t="shared" si="0"/>
        <v>432250</v>
      </c>
      <c r="D18" s="8">
        <v>103737</v>
      </c>
      <c r="E18" s="8">
        <v>65562</v>
      </c>
      <c r="F18" s="8">
        <v>25350</v>
      </c>
      <c r="G18" s="8">
        <v>42834</v>
      </c>
      <c r="H18" s="8">
        <v>24840</v>
      </c>
      <c r="I18" s="8">
        <v>61784</v>
      </c>
      <c r="J18" s="8">
        <v>55572</v>
      </c>
      <c r="K18" s="8">
        <v>32915</v>
      </c>
      <c r="L18" s="84">
        <v>13609</v>
      </c>
      <c r="M18" s="85"/>
      <c r="N18" s="3">
        <v>6047</v>
      </c>
    </row>
    <row r="19" spans="2:14" ht="13.5" customHeight="1">
      <c r="B19" s="37">
        <v>61</v>
      </c>
      <c r="C19" s="40">
        <f t="shared" si="0"/>
        <v>399886</v>
      </c>
      <c r="D19" s="8">
        <v>97133</v>
      </c>
      <c r="E19" s="8">
        <v>63191</v>
      </c>
      <c r="F19" s="8">
        <v>25542</v>
      </c>
      <c r="G19" s="8">
        <v>37939</v>
      </c>
      <c r="H19" s="8">
        <v>22309</v>
      </c>
      <c r="I19" s="8">
        <v>54818</v>
      </c>
      <c r="J19" s="8">
        <v>48725</v>
      </c>
      <c r="K19" s="8">
        <v>31591</v>
      </c>
      <c r="L19" s="5">
        <v>8343</v>
      </c>
      <c r="M19" s="5">
        <v>4841</v>
      </c>
      <c r="N19" s="3">
        <v>5454</v>
      </c>
    </row>
    <row r="20" spans="2:14" ht="13.5" customHeight="1">
      <c r="B20" s="37">
        <v>62</v>
      </c>
      <c r="C20" s="40">
        <f t="shared" si="0"/>
        <v>404762</v>
      </c>
      <c r="D20" s="8">
        <v>92797</v>
      </c>
      <c r="E20" s="8">
        <v>66636</v>
      </c>
      <c r="F20" s="8">
        <v>28291</v>
      </c>
      <c r="G20" s="8">
        <v>39354</v>
      </c>
      <c r="H20" s="8">
        <v>23206</v>
      </c>
      <c r="I20" s="8">
        <v>52713</v>
      </c>
      <c r="J20" s="8">
        <v>49962</v>
      </c>
      <c r="K20" s="8">
        <v>32772</v>
      </c>
      <c r="L20" s="8">
        <v>8450</v>
      </c>
      <c r="M20" s="8">
        <v>4882</v>
      </c>
      <c r="N20" s="3">
        <v>5699</v>
      </c>
    </row>
    <row r="21" spans="2:14" ht="13.5" customHeight="1">
      <c r="B21" s="37">
        <v>63</v>
      </c>
      <c r="C21" s="40">
        <f t="shared" si="0"/>
        <v>398208</v>
      </c>
      <c r="D21" s="8">
        <v>96023</v>
      </c>
      <c r="E21" s="8">
        <v>69826</v>
      </c>
      <c r="F21" s="8">
        <v>27907</v>
      </c>
      <c r="G21" s="8">
        <v>39332</v>
      </c>
      <c r="H21" s="8">
        <v>22227</v>
      </c>
      <c r="I21" s="8">
        <v>46295</v>
      </c>
      <c r="J21" s="8">
        <v>47416</v>
      </c>
      <c r="K21" s="8">
        <v>31160</v>
      </c>
      <c r="L21" s="8">
        <v>8134</v>
      </c>
      <c r="M21" s="8">
        <v>4510</v>
      </c>
      <c r="N21" s="3">
        <v>5378</v>
      </c>
    </row>
    <row r="22" spans="2:14" ht="13.5" customHeight="1">
      <c r="B22" s="37" t="s">
        <v>21</v>
      </c>
      <c r="C22" s="40">
        <f t="shared" si="0"/>
        <v>312992</v>
      </c>
      <c r="D22" s="8">
        <v>83579</v>
      </c>
      <c r="E22" s="8">
        <v>59481</v>
      </c>
      <c r="F22" s="8">
        <v>22626</v>
      </c>
      <c r="G22" s="8">
        <v>30925</v>
      </c>
      <c r="H22" s="8">
        <v>17444</v>
      </c>
      <c r="I22" s="8">
        <v>32181</v>
      </c>
      <c r="J22" s="8">
        <v>34046</v>
      </c>
      <c r="K22" s="8">
        <v>20590</v>
      </c>
      <c r="L22" s="8">
        <v>5495</v>
      </c>
      <c r="M22" s="8">
        <v>3197</v>
      </c>
      <c r="N22" s="3">
        <v>3428</v>
      </c>
    </row>
    <row r="23" spans="2:14" ht="13.5" customHeight="1">
      <c r="B23" s="37" t="s">
        <v>12</v>
      </c>
      <c r="C23" s="40">
        <f t="shared" si="0"/>
        <v>293264</v>
      </c>
      <c r="D23" s="8">
        <v>73443</v>
      </c>
      <c r="E23" s="8">
        <v>58072</v>
      </c>
      <c r="F23" s="8">
        <v>23278</v>
      </c>
      <c r="G23" s="8">
        <v>31371</v>
      </c>
      <c r="H23" s="8">
        <v>16721</v>
      </c>
      <c r="I23" s="8">
        <v>27874</v>
      </c>
      <c r="J23" s="8">
        <v>31846</v>
      </c>
      <c r="K23" s="8">
        <v>19100</v>
      </c>
      <c r="L23" s="8">
        <v>5215</v>
      </c>
      <c r="M23" s="8">
        <v>3223</v>
      </c>
      <c r="N23" s="3">
        <v>3121</v>
      </c>
    </row>
    <row r="24" spans="2:14" ht="13.5" customHeight="1">
      <c r="B24" s="37" t="s">
        <v>13</v>
      </c>
      <c r="C24" s="40">
        <f t="shared" si="0"/>
        <v>296158</v>
      </c>
      <c r="D24" s="8">
        <v>67121</v>
      </c>
      <c r="E24" s="8">
        <v>56809</v>
      </c>
      <c r="F24" s="8">
        <v>26418</v>
      </c>
      <c r="G24" s="8">
        <v>36796</v>
      </c>
      <c r="H24" s="8">
        <v>18075</v>
      </c>
      <c r="I24" s="8">
        <v>26668</v>
      </c>
      <c r="J24" s="8">
        <v>31913</v>
      </c>
      <c r="K24" s="8">
        <v>19707</v>
      </c>
      <c r="L24" s="8">
        <v>5523</v>
      </c>
      <c r="M24" s="8">
        <v>3479</v>
      </c>
      <c r="N24" s="3">
        <v>3649</v>
      </c>
    </row>
    <row r="25" spans="2:14" ht="13.5" customHeight="1">
      <c r="B25" s="37" t="s">
        <v>14</v>
      </c>
      <c r="C25" s="40">
        <f t="shared" si="0"/>
        <v>284908</v>
      </c>
      <c r="D25" s="8">
        <v>57350</v>
      </c>
      <c r="E25" s="8">
        <v>50535</v>
      </c>
      <c r="F25" s="8">
        <v>26807</v>
      </c>
      <c r="G25" s="8">
        <v>37665</v>
      </c>
      <c r="H25" s="8">
        <v>18603</v>
      </c>
      <c r="I25" s="8">
        <v>26354</v>
      </c>
      <c r="J25" s="8">
        <v>32519</v>
      </c>
      <c r="K25" s="8">
        <v>21180</v>
      </c>
      <c r="L25" s="10">
        <v>6154</v>
      </c>
      <c r="M25" s="10">
        <v>3840</v>
      </c>
      <c r="N25" s="11">
        <v>3901</v>
      </c>
    </row>
    <row r="26" spans="2:14" ht="13.5" customHeight="1">
      <c r="B26" s="37" t="s">
        <v>15</v>
      </c>
      <c r="C26" s="40">
        <f t="shared" si="0"/>
        <v>297725</v>
      </c>
      <c r="D26" s="8">
        <v>57807</v>
      </c>
      <c r="E26" s="8">
        <v>49785</v>
      </c>
      <c r="F26" s="8">
        <v>26387</v>
      </c>
      <c r="G26" s="8">
        <v>39268</v>
      </c>
      <c r="H26" s="8">
        <v>19996</v>
      </c>
      <c r="I26" s="8">
        <v>28039</v>
      </c>
      <c r="J26" s="8">
        <v>35354</v>
      </c>
      <c r="K26" s="8">
        <v>24197</v>
      </c>
      <c r="L26" s="8">
        <v>7578</v>
      </c>
      <c r="M26" s="8">
        <v>4615</v>
      </c>
      <c r="N26" s="3">
        <v>4699</v>
      </c>
    </row>
    <row r="27" spans="2:14" ht="13.5" customHeight="1">
      <c r="B27" s="37" t="s">
        <v>16</v>
      </c>
      <c r="C27" s="40">
        <f t="shared" si="0"/>
        <v>307965</v>
      </c>
      <c r="D27" s="8">
        <v>55289</v>
      </c>
      <c r="E27" s="8">
        <v>50602</v>
      </c>
      <c r="F27" s="8">
        <v>26315</v>
      </c>
      <c r="G27" s="8">
        <v>41227</v>
      </c>
      <c r="H27" s="8">
        <v>21588</v>
      </c>
      <c r="I27" s="8">
        <v>28928</v>
      </c>
      <c r="J27" s="8">
        <v>36941</v>
      </c>
      <c r="K27" s="8">
        <v>27570</v>
      </c>
      <c r="L27" s="8">
        <v>8488</v>
      </c>
      <c r="M27" s="8">
        <v>5359</v>
      </c>
      <c r="N27" s="3">
        <v>5658</v>
      </c>
    </row>
    <row r="28" spans="2:14" ht="13.5" customHeight="1">
      <c r="B28" s="37" t="s">
        <v>17</v>
      </c>
      <c r="C28" s="40">
        <f t="shared" si="0"/>
        <v>293252</v>
      </c>
      <c r="D28" s="8">
        <v>53454</v>
      </c>
      <c r="E28" s="8">
        <v>50116</v>
      </c>
      <c r="F28" s="8">
        <v>23477</v>
      </c>
      <c r="G28" s="8">
        <v>36528</v>
      </c>
      <c r="H28" s="8">
        <v>20620</v>
      </c>
      <c r="I28" s="8">
        <v>27893</v>
      </c>
      <c r="J28" s="8">
        <v>34480</v>
      </c>
      <c r="K28" s="8">
        <v>26343</v>
      </c>
      <c r="L28" s="8">
        <v>8901</v>
      </c>
      <c r="M28" s="8">
        <v>5424</v>
      </c>
      <c r="N28" s="3">
        <v>6016</v>
      </c>
    </row>
    <row r="29" spans="2:14" ht="13.5" customHeight="1">
      <c r="B29" s="37" t="s">
        <v>18</v>
      </c>
      <c r="C29" s="40">
        <f t="shared" si="0"/>
        <v>295584</v>
      </c>
      <c r="D29" s="8">
        <v>55306</v>
      </c>
      <c r="E29" s="8">
        <v>54750</v>
      </c>
      <c r="F29" s="8">
        <v>24168</v>
      </c>
      <c r="G29" s="8">
        <v>34984</v>
      </c>
      <c r="H29" s="8">
        <v>20030</v>
      </c>
      <c r="I29" s="8">
        <v>26674</v>
      </c>
      <c r="J29" s="8">
        <v>32782</v>
      </c>
      <c r="K29" s="8">
        <v>25387</v>
      </c>
      <c r="L29" s="8">
        <v>9080</v>
      </c>
      <c r="M29" s="8">
        <v>5910</v>
      </c>
      <c r="N29" s="3">
        <v>6513</v>
      </c>
    </row>
    <row r="30" spans="2:14" ht="13.5" customHeight="1">
      <c r="B30" s="37" t="s">
        <v>19</v>
      </c>
      <c r="C30" s="40">
        <f t="shared" si="0"/>
        <v>313573</v>
      </c>
      <c r="D30" s="8">
        <v>64016</v>
      </c>
      <c r="E30" s="8">
        <v>61762</v>
      </c>
      <c r="F30" s="8">
        <v>27611</v>
      </c>
      <c r="G30" s="8">
        <v>34100</v>
      </c>
      <c r="H30" s="8">
        <v>20366</v>
      </c>
      <c r="I30" s="8">
        <v>26915</v>
      </c>
      <c r="J30" s="8">
        <v>31147</v>
      </c>
      <c r="K30" s="8">
        <v>25525</v>
      </c>
      <c r="L30" s="8">
        <v>9313</v>
      </c>
      <c r="M30" s="8">
        <v>6143</v>
      </c>
      <c r="N30" s="3">
        <v>6675</v>
      </c>
    </row>
    <row r="31" spans="2:14" ht="13.5" customHeight="1">
      <c r="B31" s="37">
        <v>10</v>
      </c>
      <c r="C31" s="40">
        <f t="shared" si="0"/>
        <v>324263</v>
      </c>
      <c r="D31" s="8">
        <v>66127</v>
      </c>
      <c r="E31" s="8">
        <v>61968</v>
      </c>
      <c r="F31" s="8">
        <v>29886</v>
      </c>
      <c r="G31" s="8">
        <v>35717</v>
      </c>
      <c r="H31" s="8">
        <v>21039</v>
      </c>
      <c r="I31" s="8">
        <v>28006</v>
      </c>
      <c r="J31" s="8">
        <v>30174</v>
      </c>
      <c r="K31" s="8">
        <v>27940</v>
      </c>
      <c r="L31" s="8">
        <v>9667</v>
      </c>
      <c r="M31" s="8">
        <v>6899</v>
      </c>
      <c r="N31" s="3">
        <v>6840</v>
      </c>
    </row>
    <row r="32" spans="2:14" ht="13.5" customHeight="1">
      <c r="B32" s="37">
        <v>11</v>
      </c>
      <c r="C32" s="40">
        <f t="shared" si="0"/>
        <v>315355</v>
      </c>
      <c r="D32" s="8">
        <v>59257</v>
      </c>
      <c r="E32" s="8">
        <v>55648</v>
      </c>
      <c r="F32" s="8">
        <v>27421</v>
      </c>
      <c r="G32" s="8">
        <v>34699</v>
      </c>
      <c r="H32" s="8">
        <v>21244</v>
      </c>
      <c r="I32" s="8">
        <v>28762</v>
      </c>
      <c r="J32" s="8">
        <v>29782</v>
      </c>
      <c r="K32" s="8">
        <v>31541</v>
      </c>
      <c r="L32" s="8">
        <v>10845</v>
      </c>
      <c r="M32" s="8">
        <v>7877</v>
      </c>
      <c r="N32" s="3">
        <v>8279</v>
      </c>
    </row>
    <row r="33" spans="2:14" ht="13.5" customHeight="1">
      <c r="B33" s="37">
        <v>12</v>
      </c>
      <c r="C33" s="40">
        <f t="shared" si="0"/>
        <v>309649</v>
      </c>
      <c r="D33" s="8">
        <v>56310</v>
      </c>
      <c r="E33" s="8">
        <v>52490</v>
      </c>
      <c r="F33" s="8">
        <v>24214</v>
      </c>
      <c r="G33" s="8">
        <v>32377</v>
      </c>
      <c r="H33" s="8">
        <v>22025</v>
      </c>
      <c r="I33" s="8">
        <v>31114</v>
      </c>
      <c r="J33" s="8">
        <v>28576</v>
      </c>
      <c r="K33" s="8">
        <v>33380</v>
      </c>
      <c r="L33" s="8">
        <v>11221</v>
      </c>
      <c r="M33" s="8">
        <v>8464</v>
      </c>
      <c r="N33" s="3">
        <v>9478</v>
      </c>
    </row>
    <row r="34" spans="2:14" ht="13.5" customHeight="1">
      <c r="B34" s="37">
        <v>13</v>
      </c>
      <c r="C34" s="40">
        <f t="shared" si="0"/>
        <v>325292</v>
      </c>
      <c r="D34" s="8">
        <v>57886</v>
      </c>
      <c r="E34" s="8">
        <v>56194</v>
      </c>
      <c r="F34" s="8">
        <v>25268</v>
      </c>
      <c r="G34" s="8">
        <v>33190</v>
      </c>
      <c r="H34" s="8">
        <v>23187</v>
      </c>
      <c r="I34" s="8">
        <v>33137</v>
      </c>
      <c r="J34" s="8">
        <v>28822</v>
      </c>
      <c r="K34" s="8">
        <v>35335</v>
      </c>
      <c r="L34" s="8">
        <v>12160</v>
      </c>
      <c r="M34" s="8">
        <v>9317</v>
      </c>
      <c r="N34" s="3">
        <v>10796</v>
      </c>
    </row>
    <row r="35" spans="2:14" ht="13.5" customHeight="1">
      <c r="B35" s="37">
        <v>14</v>
      </c>
      <c r="C35" s="40">
        <f aca="true" t="shared" si="1" ref="C35:C41">SUM(D35:N35)</f>
        <v>347880</v>
      </c>
      <c r="D35" s="8">
        <v>56535</v>
      </c>
      <c r="E35" s="8">
        <v>58689</v>
      </c>
      <c r="F35" s="8">
        <v>27398</v>
      </c>
      <c r="G35" s="8">
        <v>34855</v>
      </c>
      <c r="H35" s="8">
        <v>23854</v>
      </c>
      <c r="I35" s="8">
        <v>37454</v>
      </c>
      <c r="J35" s="8">
        <v>31065</v>
      </c>
      <c r="K35" s="8">
        <v>39658</v>
      </c>
      <c r="L35" s="8">
        <v>14125</v>
      </c>
      <c r="M35" s="8">
        <v>11074</v>
      </c>
      <c r="N35" s="9">
        <v>13173</v>
      </c>
    </row>
    <row r="36" spans="2:14" ht="13.5" customHeight="1">
      <c r="B36" s="38">
        <v>15</v>
      </c>
      <c r="C36" s="40">
        <f t="shared" si="1"/>
        <v>379910</v>
      </c>
      <c r="D36" s="9">
        <v>56969</v>
      </c>
      <c r="E36" s="8">
        <v>58361</v>
      </c>
      <c r="F36" s="9">
        <v>30118</v>
      </c>
      <c r="G36" s="8">
        <v>40339</v>
      </c>
      <c r="H36" s="9">
        <v>26919</v>
      </c>
      <c r="I36" s="8">
        <v>42765</v>
      </c>
      <c r="J36" s="8">
        <v>33951</v>
      </c>
      <c r="K36" s="8">
        <v>44133</v>
      </c>
      <c r="L36" s="9">
        <v>16551</v>
      </c>
      <c r="M36" s="8">
        <v>13007</v>
      </c>
      <c r="N36" s="9">
        <v>16797</v>
      </c>
    </row>
    <row r="37" spans="2:14" ht="13.5" customHeight="1">
      <c r="B37" s="37">
        <v>16</v>
      </c>
      <c r="C37" s="40">
        <f t="shared" si="1"/>
        <v>389297</v>
      </c>
      <c r="D37" s="9">
        <f>22418+29970+1+0</f>
        <v>52389</v>
      </c>
      <c r="E37" s="8">
        <f>31578+22329+0+0</f>
        <v>53907</v>
      </c>
      <c r="F37" s="9">
        <v>29522</v>
      </c>
      <c r="G37" s="8">
        <v>41696</v>
      </c>
      <c r="H37" s="9">
        <f>26958+43</f>
        <v>27001</v>
      </c>
      <c r="I37" s="8">
        <f>45533+28+28</f>
        <v>45589</v>
      </c>
      <c r="J37" s="8">
        <f>35712+25+21</f>
        <v>35758</v>
      </c>
      <c r="K37" s="8">
        <f>46975+28+8</f>
        <v>47011</v>
      </c>
      <c r="L37" s="9">
        <f>19714+8</f>
        <v>19722</v>
      </c>
      <c r="M37" s="8">
        <f>15372+4</f>
        <v>15376</v>
      </c>
      <c r="N37" s="9">
        <f>21324+0+2</f>
        <v>21326</v>
      </c>
    </row>
    <row r="38" spans="2:14" s="34" customFormat="1" ht="13.5" customHeight="1">
      <c r="B38" s="39">
        <v>17</v>
      </c>
      <c r="C38" s="41">
        <f t="shared" si="1"/>
        <v>387234</v>
      </c>
      <c r="D38" s="35">
        <f>22651+26946+1+0</f>
        <v>49598</v>
      </c>
      <c r="E38" s="35">
        <f>28829+19581+2</f>
        <v>48412</v>
      </c>
      <c r="F38" s="33">
        <f>14470+12045+18</f>
        <v>26533</v>
      </c>
      <c r="G38" s="35">
        <f>40491+52</f>
        <v>40543</v>
      </c>
      <c r="H38" s="33">
        <f>26441+37</f>
        <v>26478</v>
      </c>
      <c r="I38" s="35">
        <f>47164+64</f>
        <v>47228</v>
      </c>
      <c r="J38" s="35">
        <f>37068+54</f>
        <v>37122</v>
      </c>
      <c r="K38" s="35">
        <f>48019+34</f>
        <v>48053</v>
      </c>
      <c r="L38" s="33">
        <f>21142+13</f>
        <v>21155</v>
      </c>
      <c r="M38" s="35">
        <f>16961+3</f>
        <v>16964</v>
      </c>
      <c r="N38" s="36">
        <f>25147+1</f>
        <v>25148</v>
      </c>
    </row>
    <row r="39" spans="2:14" s="34" customFormat="1" ht="13.5" customHeight="1">
      <c r="B39" s="39">
        <v>18</v>
      </c>
      <c r="C39" s="41">
        <f t="shared" si="1"/>
        <v>384630</v>
      </c>
      <c r="D39" s="35">
        <v>45564</v>
      </c>
      <c r="E39" s="35">
        <v>43853</v>
      </c>
      <c r="F39" s="71">
        <v>24153</v>
      </c>
      <c r="G39" s="35">
        <v>39794</v>
      </c>
      <c r="H39" s="35">
        <v>26952</v>
      </c>
      <c r="I39" s="35">
        <v>49885</v>
      </c>
      <c r="J39" s="35">
        <v>38291</v>
      </c>
      <c r="K39" s="35">
        <v>48657</v>
      </c>
      <c r="L39" s="35">
        <v>20830</v>
      </c>
      <c r="M39" s="35">
        <v>17756</v>
      </c>
      <c r="N39" s="36">
        <v>28895</v>
      </c>
    </row>
    <row r="40" spans="2:14" s="34" customFormat="1" ht="13.5" customHeight="1">
      <c r="B40" s="39" t="s">
        <v>48</v>
      </c>
      <c r="C40" s="41">
        <f t="shared" si="1"/>
        <v>366002</v>
      </c>
      <c r="D40" s="35">
        <v>43932</v>
      </c>
      <c r="E40" s="35">
        <v>38744</v>
      </c>
      <c r="F40" s="71">
        <v>21245</v>
      </c>
      <c r="G40" s="35">
        <v>36419</v>
      </c>
      <c r="H40" s="35">
        <v>25218</v>
      </c>
      <c r="I40" s="35">
        <v>47953</v>
      </c>
      <c r="J40" s="35">
        <v>37491</v>
      </c>
      <c r="K40" s="35">
        <v>45780</v>
      </c>
      <c r="L40" s="35">
        <v>20615</v>
      </c>
      <c r="M40" s="35">
        <v>18037</v>
      </c>
      <c r="N40" s="36">
        <v>30568</v>
      </c>
    </row>
    <row r="41" spans="2:14" s="34" customFormat="1" ht="13.5" customHeight="1">
      <c r="B41" s="39" t="s">
        <v>50</v>
      </c>
      <c r="C41" s="41">
        <f t="shared" si="1"/>
        <v>340100</v>
      </c>
      <c r="D41" s="61">
        <v>39818</v>
      </c>
      <c r="E41" s="61">
        <v>33651</v>
      </c>
      <c r="F41" s="72">
        <v>18051</v>
      </c>
      <c r="G41" s="61">
        <v>31921</v>
      </c>
      <c r="H41" s="61">
        <v>23534</v>
      </c>
      <c r="I41" s="61">
        <v>45418</v>
      </c>
      <c r="J41" s="61">
        <v>36925</v>
      </c>
      <c r="K41" s="61">
        <v>41368</v>
      </c>
      <c r="L41" s="61">
        <v>20609</v>
      </c>
      <c r="M41" s="61">
        <v>17631</v>
      </c>
      <c r="N41" s="62">
        <v>31174</v>
      </c>
    </row>
    <row r="42" spans="2:15" s="34" customFormat="1" ht="13.5" customHeight="1">
      <c r="B42" s="39" t="s">
        <v>53</v>
      </c>
      <c r="C42" s="41">
        <f>SUM(D42:N42)</f>
        <v>333205</v>
      </c>
      <c r="D42" s="41">
        <v>41508</v>
      </c>
      <c r="E42" s="41">
        <v>32275</v>
      </c>
      <c r="F42" s="70">
        <v>17108</v>
      </c>
      <c r="G42" s="41">
        <v>31168</v>
      </c>
      <c r="H42" s="41">
        <v>23274</v>
      </c>
      <c r="I42" s="41">
        <v>44219</v>
      </c>
      <c r="J42" s="41">
        <v>37228</v>
      </c>
      <c r="K42" s="41">
        <v>37887</v>
      </c>
      <c r="L42" s="41">
        <v>20419</v>
      </c>
      <c r="M42" s="41">
        <v>17760</v>
      </c>
      <c r="N42" s="64">
        <v>30359</v>
      </c>
      <c r="O42" s="63"/>
    </row>
    <row r="43" spans="2:15" s="34" customFormat="1" ht="13.5" customHeight="1">
      <c r="B43" s="39" t="s">
        <v>54</v>
      </c>
      <c r="C43" s="70">
        <f>SUM(D43:N43)</f>
        <v>322956</v>
      </c>
      <c r="D43" s="41">
        <v>39019</v>
      </c>
      <c r="E43" s="41">
        <v>30325</v>
      </c>
      <c r="F43" s="41">
        <v>17104</v>
      </c>
      <c r="G43" s="41">
        <v>29677</v>
      </c>
      <c r="H43" s="41">
        <v>22448</v>
      </c>
      <c r="I43" s="41">
        <v>43007</v>
      </c>
      <c r="J43" s="41">
        <v>37436</v>
      </c>
      <c r="K43" s="41">
        <v>35186</v>
      </c>
      <c r="L43" s="41">
        <v>20592</v>
      </c>
      <c r="M43" s="41">
        <v>17171</v>
      </c>
      <c r="N43" s="69">
        <v>30991</v>
      </c>
      <c r="O43" s="63"/>
    </row>
    <row r="44" spans="2:15" s="34" customFormat="1" ht="13.5" customHeight="1">
      <c r="B44" s="39" t="s">
        <v>57</v>
      </c>
      <c r="C44" s="70">
        <f>SUM(D44:N44)</f>
        <v>305951</v>
      </c>
      <c r="D44" s="41">
        <v>35560</v>
      </c>
      <c r="E44" s="41">
        <v>27612</v>
      </c>
      <c r="F44" s="70">
        <v>15071</v>
      </c>
      <c r="G44" s="41">
        <v>27236</v>
      </c>
      <c r="H44" s="41">
        <v>20770</v>
      </c>
      <c r="I44" s="41">
        <v>40363</v>
      </c>
      <c r="J44" s="41">
        <v>36832</v>
      </c>
      <c r="K44" s="41">
        <v>32424</v>
      </c>
      <c r="L44" s="41">
        <v>21446</v>
      </c>
      <c r="M44" s="41">
        <v>16375</v>
      </c>
      <c r="N44" s="64">
        <v>32262</v>
      </c>
      <c r="O44" s="63"/>
    </row>
    <row r="45" spans="2:15" s="34" customFormat="1" ht="13.5" customHeight="1">
      <c r="B45" s="74" t="s">
        <v>60</v>
      </c>
      <c r="C45" s="77">
        <v>287386</v>
      </c>
      <c r="D45" s="80">
        <v>28723</v>
      </c>
      <c r="E45" s="80">
        <v>23682</v>
      </c>
      <c r="F45" s="80">
        <v>13615</v>
      </c>
      <c r="G45" s="80">
        <v>25839</v>
      </c>
      <c r="H45" s="80">
        <v>20050</v>
      </c>
      <c r="I45" s="80">
        <v>39460</v>
      </c>
      <c r="J45" s="80">
        <v>37468</v>
      </c>
      <c r="K45" s="80">
        <v>30250</v>
      </c>
      <c r="L45" s="80">
        <v>19740</v>
      </c>
      <c r="M45" s="80">
        <v>15679</v>
      </c>
      <c r="N45" s="81">
        <v>32880</v>
      </c>
      <c r="O45" s="63"/>
    </row>
    <row r="46" spans="2:14" ht="13.5" customHeight="1">
      <c r="B46" s="16" t="s">
        <v>58</v>
      </c>
      <c r="C46" s="13"/>
      <c r="D46" s="13"/>
      <c r="E46" s="13"/>
      <c r="F46" s="13"/>
      <c r="G46" s="13"/>
      <c r="H46" s="13"/>
      <c r="I46" s="13"/>
      <c r="J46" s="1"/>
      <c r="K46" s="1"/>
      <c r="L46" s="1"/>
      <c r="M46" s="1"/>
      <c r="N46" s="1"/>
    </row>
    <row r="47" spans="2:9" ht="13.5" customHeight="1">
      <c r="B47" s="17" t="s">
        <v>49</v>
      </c>
      <c r="C47" s="15"/>
      <c r="D47" s="15"/>
      <c r="E47" s="15"/>
      <c r="F47" s="15"/>
      <c r="G47" s="15"/>
      <c r="H47" s="15"/>
      <c r="I47" s="15"/>
    </row>
  </sheetData>
  <mergeCells count="13">
    <mergeCell ref="L10:N10"/>
    <mergeCell ref="L11:N11"/>
    <mergeCell ref="L6:N6"/>
    <mergeCell ref="L7:N7"/>
    <mergeCell ref="L8:N8"/>
    <mergeCell ref="L9:N9"/>
    <mergeCell ref="L16:M16"/>
    <mergeCell ref="L17:M17"/>
    <mergeCell ref="L18:M18"/>
    <mergeCell ref="L12:M12"/>
    <mergeCell ref="L13:M13"/>
    <mergeCell ref="L14:M14"/>
    <mergeCell ref="L15:M15"/>
  </mergeCells>
  <printOptions/>
  <pageMargins left="1.3385826771653544" right="0.1968503937007874" top="0.8661417322834646" bottom="0.03937007874015748" header="0.7086614173228347" footer="0.1968503937007874"/>
  <pageSetup fitToHeight="1" fitToWidth="1" horizontalDpi="600" verticalDpi="600" orientation="landscape" paperSize="9" scale="8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19" customWidth="1"/>
    <col min="2" max="2" width="9.00390625" style="19" customWidth="1"/>
    <col min="3" max="5" width="10.125" style="19" bestFit="1" customWidth="1"/>
    <col min="6" max="6" width="9.25390625" style="19" bestFit="1" customWidth="1"/>
    <col min="7" max="7" width="10.125" style="19" bestFit="1" customWidth="1"/>
    <col min="8" max="8" width="9.25390625" style="19" bestFit="1" customWidth="1"/>
    <col min="9" max="11" width="9.25390625" style="19" customWidth="1"/>
    <col min="12" max="16384" width="9.00390625" style="19" customWidth="1"/>
  </cols>
  <sheetData>
    <row r="1" ht="15" customHeight="1"/>
    <row r="2" spans="2:10" ht="15" customHeight="1">
      <c r="B2" s="18"/>
      <c r="J2" s="43"/>
    </row>
    <row r="4" spans="2:11" ht="13.5" customHeight="1" thickBot="1">
      <c r="B4" s="20" t="s">
        <v>55</v>
      </c>
      <c r="C4" s="20"/>
      <c r="D4" s="20"/>
      <c r="E4" s="20"/>
      <c r="F4" s="20"/>
      <c r="G4" s="20"/>
      <c r="H4" s="20"/>
      <c r="I4" s="20"/>
      <c r="J4" s="20"/>
      <c r="K4" s="21" t="s">
        <v>61</v>
      </c>
    </row>
    <row r="5" spans="2:11" ht="13.5" customHeight="1" thickTop="1">
      <c r="B5" s="22" t="s">
        <v>23</v>
      </c>
      <c r="C5" s="23" t="s">
        <v>24</v>
      </c>
      <c r="D5" s="22" t="s">
        <v>25</v>
      </c>
      <c r="E5" s="22" t="s">
        <v>43</v>
      </c>
      <c r="F5" s="22" t="s">
        <v>44</v>
      </c>
      <c r="G5" s="24" t="s">
        <v>45</v>
      </c>
      <c r="H5" s="24" t="s">
        <v>46</v>
      </c>
      <c r="I5" s="25" t="s">
        <v>26</v>
      </c>
      <c r="J5" s="23" t="s">
        <v>27</v>
      </c>
      <c r="K5" s="26" t="s">
        <v>28</v>
      </c>
    </row>
    <row r="6" spans="2:17" ht="13.5" customHeight="1">
      <c r="B6" s="27" t="s">
        <v>42</v>
      </c>
      <c r="C6" s="44">
        <f aca="true" t="shared" si="0" ref="C6:C19">SUM(D6:K6)</f>
        <v>60194</v>
      </c>
      <c r="D6" s="45">
        <v>34457</v>
      </c>
      <c r="E6" s="45">
        <f>3770+2305</f>
        <v>6075</v>
      </c>
      <c r="F6" s="45">
        <v>4728</v>
      </c>
      <c r="G6" s="45">
        <v>6077</v>
      </c>
      <c r="H6" s="45">
        <v>4822</v>
      </c>
      <c r="I6" s="46">
        <v>1677</v>
      </c>
      <c r="J6" s="47">
        <v>1268</v>
      </c>
      <c r="K6" s="59">
        <v>1090</v>
      </c>
      <c r="L6" s="28"/>
      <c r="M6" s="28"/>
      <c r="N6" s="28"/>
      <c r="O6" s="28"/>
      <c r="P6" s="28"/>
      <c r="Q6" s="28"/>
    </row>
    <row r="7" spans="2:17" ht="13.5" customHeight="1">
      <c r="B7" s="29" t="s">
        <v>29</v>
      </c>
      <c r="C7" s="47">
        <f t="shared" si="0"/>
        <v>57065</v>
      </c>
      <c r="D7" s="48">
        <v>30823</v>
      </c>
      <c r="E7" s="48">
        <f>4435+2306</f>
        <v>6741</v>
      </c>
      <c r="F7" s="48">
        <v>4396</v>
      </c>
      <c r="G7" s="48">
        <v>6168</v>
      </c>
      <c r="H7" s="48">
        <v>4607</v>
      </c>
      <c r="I7" s="49">
        <v>1725</v>
      </c>
      <c r="J7" s="47">
        <v>1270</v>
      </c>
      <c r="K7" s="60">
        <v>1335</v>
      </c>
      <c r="L7" s="28"/>
      <c r="M7" s="28"/>
      <c r="N7" s="28"/>
      <c r="O7" s="28"/>
      <c r="P7" s="28"/>
      <c r="Q7" s="28"/>
    </row>
    <row r="8" spans="2:17" ht="13.5" customHeight="1">
      <c r="B8" s="29" t="s">
        <v>30</v>
      </c>
      <c r="C8" s="47">
        <f t="shared" si="0"/>
        <v>52030</v>
      </c>
      <c r="D8" s="48">
        <v>25990</v>
      </c>
      <c r="E8" s="48">
        <f>4517+2292</f>
        <v>6809</v>
      </c>
      <c r="F8" s="48">
        <v>4252</v>
      </c>
      <c r="G8" s="48">
        <v>6038</v>
      </c>
      <c r="H8" s="48">
        <v>4577</v>
      </c>
      <c r="I8" s="49">
        <v>1731</v>
      </c>
      <c r="J8" s="47">
        <v>1300</v>
      </c>
      <c r="K8" s="60">
        <v>1333</v>
      </c>
      <c r="L8" s="28"/>
      <c r="M8" s="28"/>
      <c r="N8" s="28"/>
      <c r="O8" s="28"/>
      <c r="P8" s="28"/>
      <c r="Q8" s="28"/>
    </row>
    <row r="9" spans="2:17" ht="13.5" customHeight="1">
      <c r="B9" s="29" t="s">
        <v>31</v>
      </c>
      <c r="C9" s="47">
        <f t="shared" si="0"/>
        <v>54280</v>
      </c>
      <c r="D9" s="48">
        <v>25346</v>
      </c>
      <c r="E9" s="48">
        <f>5170+2612</f>
        <v>7782</v>
      </c>
      <c r="F9" s="48">
        <v>4504</v>
      </c>
      <c r="G9" s="48">
        <v>6493</v>
      </c>
      <c r="H9" s="48">
        <v>5024</v>
      </c>
      <c r="I9" s="49">
        <v>2051</v>
      </c>
      <c r="J9" s="47">
        <v>1449</v>
      </c>
      <c r="K9" s="60">
        <v>1631</v>
      </c>
      <c r="L9" s="28"/>
      <c r="M9" s="28"/>
      <c r="N9" s="28"/>
      <c r="O9" s="28"/>
      <c r="P9" s="28"/>
      <c r="Q9" s="28"/>
    </row>
    <row r="10" spans="2:17" ht="13.5" customHeight="1">
      <c r="B10" s="29" t="s">
        <v>32</v>
      </c>
      <c r="C10" s="47">
        <f t="shared" si="0"/>
        <v>57895</v>
      </c>
      <c r="D10" s="48">
        <v>26132</v>
      </c>
      <c r="E10" s="48">
        <f>5798+2949</f>
        <v>8747</v>
      </c>
      <c r="F10" s="48">
        <v>4705</v>
      </c>
      <c r="G10" s="48">
        <v>6874</v>
      </c>
      <c r="H10" s="47">
        <v>5611</v>
      </c>
      <c r="I10" s="49">
        <v>2279</v>
      </c>
      <c r="J10" s="47">
        <v>1592</v>
      </c>
      <c r="K10" s="60">
        <v>1955</v>
      </c>
      <c r="L10" s="28"/>
      <c r="M10" s="28"/>
      <c r="N10" s="28"/>
      <c r="O10" s="28"/>
      <c r="P10" s="28"/>
      <c r="Q10" s="28"/>
    </row>
    <row r="11" spans="2:17" ht="13.5" customHeight="1">
      <c r="B11" s="29" t="s">
        <v>33</v>
      </c>
      <c r="C11" s="47">
        <f t="shared" si="0"/>
        <v>58781</v>
      </c>
      <c r="D11" s="48">
        <v>26672</v>
      </c>
      <c r="E11" s="48">
        <f>5744+2992</f>
        <v>8736</v>
      </c>
      <c r="F11" s="48">
        <v>4921</v>
      </c>
      <c r="G11" s="48">
        <v>6726</v>
      </c>
      <c r="H11" s="48">
        <v>5664</v>
      </c>
      <c r="I11" s="49">
        <v>2385</v>
      </c>
      <c r="J11" s="47">
        <v>1654</v>
      </c>
      <c r="K11" s="50">
        <v>2023</v>
      </c>
      <c r="L11" s="30"/>
      <c r="M11" s="30"/>
      <c r="N11" s="30"/>
      <c r="O11" s="30"/>
      <c r="P11" s="30"/>
      <c r="Q11" s="30"/>
    </row>
    <row r="12" spans="2:11" ht="13.5" customHeight="1">
      <c r="B12" s="29" t="s">
        <v>34</v>
      </c>
      <c r="C12" s="47">
        <f t="shared" si="0"/>
        <v>60666</v>
      </c>
      <c r="D12" s="48">
        <v>29157</v>
      </c>
      <c r="E12" s="48">
        <f>5524+2893</f>
        <v>8417</v>
      </c>
      <c r="F12" s="48">
        <v>4614</v>
      </c>
      <c r="G12" s="48">
        <v>6286</v>
      </c>
      <c r="H12" s="48">
        <v>5546</v>
      </c>
      <c r="I12" s="49">
        <v>2559</v>
      </c>
      <c r="J12" s="47">
        <v>1859</v>
      </c>
      <c r="K12" s="51">
        <v>2228</v>
      </c>
    </row>
    <row r="13" spans="2:14" ht="13.5" customHeight="1">
      <c r="B13" s="29" t="s">
        <v>35</v>
      </c>
      <c r="C13" s="47">
        <f t="shared" si="0"/>
        <v>70381</v>
      </c>
      <c r="D13" s="48">
        <v>38488</v>
      </c>
      <c r="E13" s="48">
        <f>5565+3177</f>
        <v>8742</v>
      </c>
      <c r="F13" s="48">
        <v>4540</v>
      </c>
      <c r="G13" s="48">
        <v>6156</v>
      </c>
      <c r="H13" s="48">
        <v>5496</v>
      </c>
      <c r="I13" s="49">
        <v>2583</v>
      </c>
      <c r="J13" s="47">
        <v>1955</v>
      </c>
      <c r="K13" s="51">
        <v>2421</v>
      </c>
      <c r="N13" s="30"/>
    </row>
    <row r="14" spans="2:11" ht="13.5" customHeight="1">
      <c r="B14" s="29" t="s">
        <v>36</v>
      </c>
      <c r="C14" s="47">
        <f t="shared" si="0"/>
        <v>72723</v>
      </c>
      <c r="D14" s="48">
        <v>40179</v>
      </c>
      <c r="E14" s="48">
        <f>5963+3177</f>
        <v>9140</v>
      </c>
      <c r="F14" s="48">
        <v>4663</v>
      </c>
      <c r="G14" s="48">
        <v>5752</v>
      </c>
      <c r="H14" s="48">
        <v>5782</v>
      </c>
      <c r="I14" s="49">
        <v>2528</v>
      </c>
      <c r="J14" s="47">
        <v>2143</v>
      </c>
      <c r="K14" s="51">
        <v>2536</v>
      </c>
    </row>
    <row r="15" spans="2:11" ht="13.5" customHeight="1">
      <c r="B15" s="29" t="s">
        <v>37</v>
      </c>
      <c r="C15" s="47">
        <f t="shared" si="0"/>
        <v>64922</v>
      </c>
      <c r="D15" s="48">
        <v>31691</v>
      </c>
      <c r="E15" s="48">
        <f>5606+3123</f>
        <v>8729</v>
      </c>
      <c r="F15" s="48">
        <v>4485</v>
      </c>
      <c r="G15" s="48">
        <v>5568</v>
      </c>
      <c r="H15" s="48">
        <v>6396</v>
      </c>
      <c r="I15" s="49">
        <v>2738</v>
      </c>
      <c r="J15" s="47">
        <v>2398</v>
      </c>
      <c r="K15" s="51">
        <v>2917</v>
      </c>
    </row>
    <row r="16" spans="2:11" ht="13.5" customHeight="1">
      <c r="B16" s="29" t="s">
        <v>38</v>
      </c>
      <c r="C16" s="47">
        <f t="shared" si="0"/>
        <v>63378</v>
      </c>
      <c r="D16" s="48">
        <v>29789</v>
      </c>
      <c r="E16" s="48">
        <f>4850+3244</f>
        <v>8094</v>
      </c>
      <c r="F16" s="48">
        <v>4718</v>
      </c>
      <c r="G16" s="48">
        <v>5189</v>
      </c>
      <c r="H16" s="48">
        <v>6686</v>
      </c>
      <c r="I16" s="52">
        <v>2852</v>
      </c>
      <c r="J16" s="47">
        <v>2573</v>
      </c>
      <c r="K16" s="51">
        <v>3477</v>
      </c>
    </row>
    <row r="17" spans="2:11" ht="13.5" customHeight="1">
      <c r="B17" s="29" t="s">
        <v>39</v>
      </c>
      <c r="C17" s="47">
        <f t="shared" si="0"/>
        <v>68423</v>
      </c>
      <c r="D17" s="48">
        <v>33133</v>
      </c>
      <c r="E17" s="48">
        <f>4998+3331</f>
        <v>8329</v>
      </c>
      <c r="F17" s="48">
        <v>4956</v>
      </c>
      <c r="G17" s="48">
        <v>5243</v>
      </c>
      <c r="H17" s="48">
        <v>6963</v>
      </c>
      <c r="I17" s="52">
        <v>2933</v>
      </c>
      <c r="J17" s="47">
        <v>2860</v>
      </c>
      <c r="K17" s="51">
        <v>4006</v>
      </c>
    </row>
    <row r="18" spans="2:14" ht="13.5" customHeight="1">
      <c r="B18" s="29" t="s">
        <v>40</v>
      </c>
      <c r="C18" s="47">
        <f t="shared" si="0"/>
        <v>74591</v>
      </c>
      <c r="D18" s="53">
        <v>34699</v>
      </c>
      <c r="E18" s="54">
        <v>8863</v>
      </c>
      <c r="F18" s="53">
        <v>5963</v>
      </c>
      <c r="G18" s="54">
        <v>5735</v>
      </c>
      <c r="H18" s="54">
        <v>7813</v>
      </c>
      <c r="I18" s="53">
        <v>3408</v>
      </c>
      <c r="J18" s="47">
        <v>3316</v>
      </c>
      <c r="K18" s="51">
        <v>4794</v>
      </c>
      <c r="N18" s="30"/>
    </row>
    <row r="19" spans="2:11" ht="13.5" customHeight="1">
      <c r="B19" s="29" t="s">
        <v>22</v>
      </c>
      <c r="C19" s="47">
        <f t="shared" si="0"/>
        <v>79601</v>
      </c>
      <c r="D19" s="55">
        <v>34846</v>
      </c>
      <c r="E19" s="55">
        <v>10093</v>
      </c>
      <c r="F19" s="55">
        <v>6871</v>
      </c>
      <c r="G19" s="55">
        <v>6277</v>
      </c>
      <c r="H19" s="55">
        <v>8362</v>
      </c>
      <c r="I19" s="56">
        <v>3752</v>
      </c>
      <c r="J19" s="47">
        <v>3608</v>
      </c>
      <c r="K19" s="50">
        <v>5792</v>
      </c>
    </row>
    <row r="20" spans="2:11" ht="13.5" customHeight="1">
      <c r="B20" s="32">
        <v>16</v>
      </c>
      <c r="C20" s="47">
        <v>84132</v>
      </c>
      <c r="D20" s="54">
        <v>33231</v>
      </c>
      <c r="E20" s="54">
        <v>10915</v>
      </c>
      <c r="F20" s="54">
        <v>7930</v>
      </c>
      <c r="G20" s="54">
        <v>6784</v>
      </c>
      <c r="H20" s="54">
        <v>9206</v>
      </c>
      <c r="I20" s="54">
        <v>4520</v>
      </c>
      <c r="J20" s="47">
        <v>4222</v>
      </c>
      <c r="K20" s="57">
        <v>7324</v>
      </c>
    </row>
    <row r="21" spans="2:13" ht="13.5" customHeight="1">
      <c r="B21" s="32">
        <v>17</v>
      </c>
      <c r="C21" s="47">
        <f aca="true" t="shared" si="1" ref="C21:C27">SUM(D21:K21)</f>
        <v>84175</v>
      </c>
      <c r="D21" s="54">
        <f>5463+6812+7820+4859+2834+1995+2</f>
        <v>29785</v>
      </c>
      <c r="E21" s="54">
        <f>6519+4438+2</f>
        <v>10959</v>
      </c>
      <c r="F21" s="54">
        <f>8308+3</f>
        <v>8311</v>
      </c>
      <c r="G21" s="54">
        <f>7314+3</f>
        <v>7317</v>
      </c>
      <c r="H21" s="54">
        <f>9545+2</f>
        <v>9547</v>
      </c>
      <c r="I21" s="54">
        <f>4970+1</f>
        <v>4971</v>
      </c>
      <c r="J21" s="47">
        <f>4625+0</f>
        <v>4625</v>
      </c>
      <c r="K21" s="57">
        <f>8660+0</f>
        <v>8660</v>
      </c>
      <c r="M21" s="30"/>
    </row>
    <row r="22" spans="2:11" ht="13.5" customHeight="1">
      <c r="B22" s="32">
        <v>18</v>
      </c>
      <c r="C22" s="54">
        <f t="shared" si="1"/>
        <v>81716</v>
      </c>
      <c r="D22" s="54">
        <f>5035+6119+6762+4076+2349+1812+2</f>
        <v>26155</v>
      </c>
      <c r="E22" s="54">
        <f>6353+4436+6</f>
        <v>10795</v>
      </c>
      <c r="F22" s="54">
        <f>8639+10</f>
        <v>8649</v>
      </c>
      <c r="G22" s="54">
        <f>5+7312</f>
        <v>7317</v>
      </c>
      <c r="H22" s="54">
        <f>9421+3</f>
        <v>9424</v>
      </c>
      <c r="I22" s="54">
        <v>4791</v>
      </c>
      <c r="J22" s="54">
        <v>4681</v>
      </c>
      <c r="K22" s="58">
        <v>9904</v>
      </c>
    </row>
    <row r="23" spans="2:11" ht="13.5" customHeight="1">
      <c r="B23" s="32">
        <v>19</v>
      </c>
      <c r="C23" s="54">
        <f t="shared" si="1"/>
        <v>79570</v>
      </c>
      <c r="D23" s="54">
        <v>24310</v>
      </c>
      <c r="E23" s="54">
        <v>10174</v>
      </c>
      <c r="F23" s="54">
        <v>8473</v>
      </c>
      <c r="G23" s="54">
        <v>7205</v>
      </c>
      <c r="H23" s="54">
        <v>9254</v>
      </c>
      <c r="I23" s="54">
        <v>4804</v>
      </c>
      <c r="J23" s="54">
        <v>4788</v>
      </c>
      <c r="K23" s="58">
        <v>10562</v>
      </c>
    </row>
    <row r="24" spans="2:14" ht="13.5" customHeight="1">
      <c r="B24" s="32">
        <v>20</v>
      </c>
      <c r="C24" s="54">
        <f t="shared" si="1"/>
        <v>73124</v>
      </c>
      <c r="D24" s="61">
        <v>20060</v>
      </c>
      <c r="E24" s="61">
        <v>9043</v>
      </c>
      <c r="F24" s="61">
        <v>8346</v>
      </c>
      <c r="G24" s="61">
        <v>7029</v>
      </c>
      <c r="H24" s="61">
        <v>8157</v>
      </c>
      <c r="I24" s="61">
        <v>4831</v>
      </c>
      <c r="J24" s="61">
        <v>4761</v>
      </c>
      <c r="K24" s="62">
        <v>10897</v>
      </c>
      <c r="L24" s="42"/>
      <c r="M24" s="42"/>
      <c r="N24" s="42"/>
    </row>
    <row r="25" spans="2:14" ht="13.5" customHeight="1">
      <c r="B25" s="32">
        <v>21</v>
      </c>
      <c r="C25" s="54">
        <f t="shared" si="1"/>
        <v>70234</v>
      </c>
      <c r="D25" s="65">
        <v>18590</v>
      </c>
      <c r="E25" s="65">
        <v>8696</v>
      </c>
      <c r="F25" s="65">
        <v>8002</v>
      </c>
      <c r="G25" s="65">
        <v>7004</v>
      </c>
      <c r="H25" s="65">
        <v>7465</v>
      </c>
      <c r="I25" s="65">
        <v>4759</v>
      </c>
      <c r="J25" s="65">
        <v>4990</v>
      </c>
      <c r="K25" s="58">
        <v>10728</v>
      </c>
      <c r="L25" s="42"/>
      <c r="M25" s="42"/>
      <c r="N25" s="42"/>
    </row>
    <row r="26" spans="2:14" ht="13.5" customHeight="1">
      <c r="B26" s="32">
        <v>22</v>
      </c>
      <c r="C26" s="54">
        <f t="shared" si="1"/>
        <v>69492</v>
      </c>
      <c r="D26" s="65">
        <v>17248</v>
      </c>
      <c r="E26" s="65">
        <v>8458</v>
      </c>
      <c r="F26" s="65">
        <v>7908</v>
      </c>
      <c r="G26" s="65">
        <v>7409</v>
      </c>
      <c r="H26" s="65">
        <v>7255</v>
      </c>
      <c r="I26" s="65">
        <v>4946</v>
      </c>
      <c r="J26" s="65">
        <v>4925</v>
      </c>
      <c r="K26" s="73">
        <v>11343</v>
      </c>
      <c r="L26" s="42"/>
      <c r="M26" s="42"/>
      <c r="N26" s="42"/>
    </row>
    <row r="27" spans="2:14" ht="13.5" customHeight="1">
      <c r="B27" s="78">
        <v>23</v>
      </c>
      <c r="C27" s="54">
        <f t="shared" si="1"/>
        <v>65631</v>
      </c>
      <c r="D27" s="79">
        <v>14986</v>
      </c>
      <c r="E27" s="65">
        <v>7508</v>
      </c>
      <c r="F27" s="65">
        <v>7355</v>
      </c>
      <c r="G27" s="65">
        <v>7334</v>
      </c>
      <c r="H27" s="65">
        <v>6748</v>
      </c>
      <c r="I27" s="65">
        <v>5243</v>
      </c>
      <c r="J27" s="65">
        <v>4697</v>
      </c>
      <c r="K27" s="58">
        <v>11760</v>
      </c>
      <c r="L27" s="42"/>
      <c r="M27" s="42"/>
      <c r="N27" s="42"/>
    </row>
    <row r="28" spans="2:14" ht="13.5" customHeight="1">
      <c r="B28" s="74" t="s">
        <v>60</v>
      </c>
      <c r="C28" s="77">
        <v>60431</v>
      </c>
      <c r="D28" s="75">
        <v>11675</v>
      </c>
      <c r="E28" s="75">
        <v>6988</v>
      </c>
      <c r="F28" s="77">
        <v>7063</v>
      </c>
      <c r="G28" s="75">
        <v>7406</v>
      </c>
      <c r="H28" s="75">
        <v>6167</v>
      </c>
      <c r="I28" s="75">
        <v>4629</v>
      </c>
      <c r="J28" s="75">
        <v>4476</v>
      </c>
      <c r="K28" s="76">
        <v>12027</v>
      </c>
      <c r="L28" s="69"/>
      <c r="M28" s="69"/>
      <c r="N28" s="69"/>
    </row>
    <row r="29" spans="2:14" ht="13.5" customHeight="1">
      <c r="B29" s="16" t="s">
        <v>58</v>
      </c>
      <c r="L29" s="30"/>
      <c r="M29" s="30"/>
      <c r="N29" s="30"/>
    </row>
    <row r="30" spans="2:11" ht="13.5" customHeight="1">
      <c r="B30" s="31" t="s">
        <v>41</v>
      </c>
      <c r="K30" s="30"/>
    </row>
    <row r="31" ht="13.5" customHeight="1">
      <c r="B31" s="31"/>
    </row>
    <row r="32" ht="13.5" customHeight="1">
      <c r="B32" s="31"/>
    </row>
  </sheetData>
  <printOptions/>
  <pageMargins left="0.59" right="0.28" top="1.12" bottom="1" header="0.83" footer="0.512"/>
  <pageSetup fitToHeight="1" fitToWidth="1"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2013-10-18T04:42:03Z</cp:lastPrinted>
  <dcterms:created xsi:type="dcterms:W3CDTF">2003-06-09T07:43:32Z</dcterms:created>
  <dcterms:modified xsi:type="dcterms:W3CDTF">2013-10-30T04:39:55Z</dcterms:modified>
  <cp:category/>
  <cp:version/>
  <cp:contentType/>
  <cp:contentStatus/>
</cp:coreProperties>
</file>