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54" windowWidth="6453" windowHeight="9211" tabRatio="751"/>
  </bookViews>
  <sheets>
    <sheet name="Link Data 2013" sheetId="37" r:id="rId1"/>
    <sheet name="Link Data 2012" sheetId="35" r:id="rId2"/>
    <sheet name="Link Data 2011" sheetId="33" r:id="rId3"/>
    <sheet name="Link Data 2010" sheetId="32" r:id="rId4"/>
    <sheet name="Link Data 2009" sheetId="31" r:id="rId5"/>
    <sheet name="Link Data 2008" sheetId="28" r:id="rId6"/>
    <sheet name="Link Data 2005-2007" sheetId="12" r:id="rId7"/>
    <sheet name="Link Data 1999-2004" sheetId="15" r:id="rId8"/>
  </sheets>
  <definedNames>
    <definedName name="_xlnm.Print_Area" localSheetId="6">'Link Data 2005-2007'!$A$1:$AB$133</definedName>
    <definedName name="_xlnm.Print_Area" localSheetId="0">'Link Data 2013'!$A$1:$N$73</definedName>
  </definedNames>
  <calcPr calcId="145621"/>
</workbook>
</file>

<file path=xl/calcChain.xml><?xml version="1.0" encoding="utf-8"?>
<calcChain xmlns="http://schemas.openxmlformats.org/spreadsheetml/2006/main">
  <c r="N199" i="15" l="1"/>
  <c r="O198" i="15"/>
  <c r="L198" i="15"/>
  <c r="D198" i="15"/>
  <c r="N198" i="15"/>
  <c r="K198" i="15"/>
  <c r="J198" i="15"/>
  <c r="H198" i="15"/>
  <c r="G198" i="15"/>
  <c r="I198" i="15"/>
  <c r="N197" i="15"/>
  <c r="I197" i="15"/>
  <c r="N196" i="15"/>
  <c r="I196" i="15"/>
  <c r="N195" i="15"/>
  <c r="I195" i="15"/>
  <c r="N194" i="15"/>
  <c r="I194" i="15"/>
  <c r="N193" i="15"/>
  <c r="I193" i="15"/>
  <c r="N192" i="15"/>
  <c r="I192" i="15"/>
  <c r="N191" i="15"/>
  <c r="I191" i="15"/>
  <c r="N190" i="15"/>
  <c r="I190" i="15"/>
  <c r="N189" i="15"/>
  <c r="I189" i="15"/>
  <c r="O187" i="15"/>
  <c r="L187" i="15"/>
  <c r="N187" i="15" s="1"/>
  <c r="D187" i="15"/>
  <c r="K187" i="15"/>
  <c r="J187" i="15"/>
  <c r="H187" i="15"/>
  <c r="I187" i="15" s="1"/>
  <c r="G187" i="15"/>
  <c r="F187" i="15"/>
  <c r="E187" i="15"/>
  <c r="N186" i="15"/>
  <c r="I186" i="15"/>
  <c r="N185" i="15"/>
  <c r="I185" i="15"/>
  <c r="N184" i="15"/>
  <c r="I184" i="15"/>
  <c r="N183" i="15"/>
  <c r="I183" i="15"/>
  <c r="N182" i="15"/>
  <c r="I182" i="15"/>
  <c r="N181" i="15"/>
  <c r="I181" i="15"/>
  <c r="N180" i="15"/>
  <c r="I180" i="15"/>
  <c r="N179" i="15"/>
  <c r="I179" i="15"/>
  <c r="N178" i="15"/>
  <c r="I178" i="15"/>
  <c r="N177" i="15"/>
  <c r="I177" i="15"/>
  <c r="N176" i="15"/>
  <c r="I176" i="15"/>
  <c r="N175" i="15"/>
  <c r="I175" i="15"/>
  <c r="N173" i="15"/>
  <c r="I173" i="15"/>
  <c r="O148" i="15"/>
  <c r="O157" i="15" s="1"/>
  <c r="D148" i="15"/>
  <c r="D157" i="15" s="1"/>
  <c r="N157" i="15" s="1"/>
  <c r="K148" i="15"/>
  <c r="K157" i="15" s="1"/>
  <c r="J148" i="15"/>
  <c r="J157" i="15" s="1"/>
  <c r="H148" i="15"/>
  <c r="H157" i="15" s="1"/>
  <c r="G148" i="15"/>
  <c r="G157" i="15" s="1"/>
  <c r="N156" i="15"/>
  <c r="I156" i="15"/>
  <c r="N155" i="15"/>
  <c r="I155" i="15"/>
  <c r="N154" i="15"/>
  <c r="I154" i="15"/>
  <c r="N153" i="15"/>
  <c r="I153" i="15"/>
  <c r="N152" i="15"/>
  <c r="I152" i="15"/>
  <c r="N151" i="15"/>
  <c r="I151" i="15"/>
  <c r="N150" i="15"/>
  <c r="I150" i="15"/>
  <c r="N149" i="15"/>
  <c r="I149" i="15"/>
  <c r="L148" i="15"/>
  <c r="N148" i="15" s="1"/>
  <c r="O146" i="15"/>
  <c r="L146" i="15"/>
  <c r="D146" i="15"/>
  <c r="K146" i="15"/>
  <c r="J146" i="15"/>
  <c r="H146" i="15"/>
  <c r="G146" i="15"/>
  <c r="F146" i="15"/>
  <c r="E146" i="15"/>
  <c r="N145" i="15"/>
  <c r="I145" i="15"/>
  <c r="N144" i="15"/>
  <c r="I144" i="15"/>
  <c r="N143" i="15"/>
  <c r="I143" i="15"/>
  <c r="N142" i="15"/>
  <c r="I142" i="15"/>
  <c r="N141" i="15"/>
  <c r="I141" i="15"/>
  <c r="N140" i="15"/>
  <c r="I140" i="15"/>
  <c r="N139" i="15"/>
  <c r="I139" i="15"/>
  <c r="N138" i="15"/>
  <c r="I138" i="15"/>
  <c r="N137" i="15"/>
  <c r="I137" i="15"/>
  <c r="N136" i="15"/>
  <c r="I136" i="15"/>
  <c r="N135" i="15"/>
  <c r="I135" i="15"/>
  <c r="N134" i="15"/>
  <c r="I134" i="15"/>
  <c r="N132" i="15"/>
  <c r="I132" i="15"/>
  <c r="D116" i="15"/>
  <c r="N116" i="15" s="1"/>
  <c r="H116" i="15"/>
  <c r="G116" i="15"/>
  <c r="E116" i="15"/>
  <c r="I115" i="15"/>
  <c r="I114" i="15"/>
  <c r="I113" i="15"/>
  <c r="N112" i="15"/>
  <c r="I112" i="15"/>
  <c r="I111" i="15"/>
  <c r="N110" i="15"/>
  <c r="I110" i="15"/>
  <c r="N109" i="15"/>
  <c r="I109" i="15"/>
  <c r="I108" i="15"/>
  <c r="N107" i="15"/>
  <c r="I107" i="15"/>
  <c r="O105" i="15"/>
  <c r="L105" i="15"/>
  <c r="D105" i="15"/>
  <c r="K105" i="15"/>
  <c r="J105" i="15"/>
  <c r="H105" i="15"/>
  <c r="G105" i="15"/>
  <c r="F105" i="15"/>
  <c r="E105" i="15"/>
  <c r="N104" i="15"/>
  <c r="I104" i="15"/>
  <c r="N103" i="15"/>
  <c r="I103" i="15"/>
  <c r="I102" i="15"/>
  <c r="N101" i="15"/>
  <c r="I101" i="15"/>
  <c r="N100" i="15"/>
  <c r="I100" i="15"/>
  <c r="N99" i="15"/>
  <c r="I99" i="15"/>
  <c r="N98" i="15"/>
  <c r="I98" i="15"/>
  <c r="N97" i="15"/>
  <c r="I97" i="15"/>
  <c r="N96" i="15"/>
  <c r="I96" i="15"/>
  <c r="I95" i="15"/>
  <c r="N94" i="15"/>
  <c r="I94" i="15"/>
  <c r="N93" i="15"/>
  <c r="I93" i="15"/>
  <c r="N91" i="15"/>
  <c r="I91" i="15"/>
  <c r="O66" i="15"/>
  <c r="O74" i="15"/>
  <c r="L75" i="15"/>
  <c r="D66" i="15"/>
  <c r="D67" i="15"/>
  <c r="D68" i="15"/>
  <c r="N68" i="15" s="1"/>
  <c r="D69" i="15"/>
  <c r="N69" i="15" s="1"/>
  <c r="D70" i="15"/>
  <c r="D71" i="15"/>
  <c r="D72" i="15"/>
  <c r="D73" i="15"/>
  <c r="D74" i="15"/>
  <c r="N74" i="15" s="1"/>
  <c r="K66" i="15"/>
  <c r="K75" i="15" s="1"/>
  <c r="J66" i="15"/>
  <c r="J68" i="15"/>
  <c r="J69" i="15"/>
  <c r="J74" i="15"/>
  <c r="H66" i="15"/>
  <c r="H67" i="15"/>
  <c r="H68" i="15"/>
  <c r="I68" i="15" s="1"/>
  <c r="H69" i="15"/>
  <c r="I69" i="15" s="1"/>
  <c r="H70" i="15"/>
  <c r="I70" i="15" s="1"/>
  <c r="H72" i="15"/>
  <c r="I72" i="15" s="1"/>
  <c r="H73" i="15"/>
  <c r="I73" i="15" s="1"/>
  <c r="H74" i="15"/>
  <c r="I74" i="15" s="1"/>
  <c r="G66" i="15"/>
  <c r="I66" i="15" s="1"/>
  <c r="G67" i="15"/>
  <c r="I71" i="15"/>
  <c r="N67" i="15"/>
  <c r="O52" i="15"/>
  <c r="O54" i="15"/>
  <c r="O58" i="15"/>
  <c r="O63" i="15"/>
  <c r="L64" i="15"/>
  <c r="D52" i="15"/>
  <c r="N52" i="15" s="1"/>
  <c r="D53" i="15"/>
  <c r="D54" i="15"/>
  <c r="N54" i="15" s="1"/>
  <c r="D55" i="15"/>
  <c r="D56" i="15"/>
  <c r="N56" i="15" s="1"/>
  <c r="D57" i="15"/>
  <c r="N57" i="15" s="1"/>
  <c r="D58" i="15"/>
  <c r="N58" i="15" s="1"/>
  <c r="D59" i="15"/>
  <c r="N59" i="15" s="1"/>
  <c r="D60" i="15"/>
  <c r="D61" i="15"/>
  <c r="D62" i="15"/>
  <c r="D63" i="15"/>
  <c r="N63" i="15" s="1"/>
  <c r="K52" i="15"/>
  <c r="K64" i="15" s="1"/>
  <c r="J52" i="15"/>
  <c r="J54" i="15"/>
  <c r="J55" i="15"/>
  <c r="J56" i="15"/>
  <c r="J57" i="15"/>
  <c r="J58" i="15"/>
  <c r="J59" i="15"/>
  <c r="J63" i="15"/>
  <c r="H52" i="15"/>
  <c r="H53" i="15"/>
  <c r="H54" i="15"/>
  <c r="H55" i="15"/>
  <c r="I55" i="15" s="1"/>
  <c r="H56" i="15"/>
  <c r="I56" i="15" s="1"/>
  <c r="H57" i="15"/>
  <c r="I57" i="15" s="1"/>
  <c r="H58" i="15"/>
  <c r="I58" i="15" s="1"/>
  <c r="H59" i="15"/>
  <c r="I59" i="15" s="1"/>
  <c r="H60" i="15"/>
  <c r="I60" i="15" s="1"/>
  <c r="H61" i="15"/>
  <c r="I61" i="15" s="1"/>
  <c r="H62" i="15"/>
  <c r="I62" i="15" s="1"/>
  <c r="H63" i="15"/>
  <c r="G52" i="15"/>
  <c r="G53" i="15"/>
  <c r="G54" i="15"/>
  <c r="G63" i="15"/>
  <c r="I63" i="15" s="1"/>
  <c r="O50" i="15"/>
  <c r="D50" i="15"/>
  <c r="N50" i="15" s="1"/>
  <c r="K50" i="15"/>
  <c r="J50" i="15"/>
  <c r="H50" i="15"/>
  <c r="G50" i="15"/>
  <c r="G64" i="15" l="1"/>
  <c r="N105" i="15"/>
  <c r="G75" i="15"/>
  <c r="I54" i="15"/>
  <c r="I116" i="15"/>
  <c r="I146" i="15"/>
  <c r="N146" i="15"/>
  <c r="I53" i="15"/>
  <c r="J64" i="15"/>
  <c r="O64" i="15"/>
  <c r="O75" i="15"/>
  <c r="I50" i="15"/>
  <c r="I67" i="15"/>
  <c r="D75" i="15"/>
  <c r="N75" i="15" s="1"/>
  <c r="I148" i="15"/>
  <c r="H64" i="15"/>
  <c r="D64" i="15"/>
  <c r="N64" i="15" s="1"/>
  <c r="J75" i="15"/>
  <c r="I105" i="15"/>
  <c r="H75" i="15"/>
  <c r="I75" i="15" s="1"/>
  <c r="I157" i="15"/>
  <c r="N53" i="15"/>
  <c r="N66" i="15"/>
  <c r="I52" i="15"/>
  <c r="I64" i="15" l="1"/>
</calcChain>
</file>

<file path=xl/sharedStrings.xml><?xml version="1.0" encoding="utf-8"?>
<sst xmlns="http://schemas.openxmlformats.org/spreadsheetml/2006/main" count="1876" uniqueCount="352">
  <si>
    <t xml:space="preserve">   </t>
  </si>
  <si>
    <t>(310)</t>
    <phoneticPr fontId="2"/>
  </si>
  <si>
    <t>(-)</t>
    <phoneticPr fontId="2"/>
  </si>
  <si>
    <t>(72.9)</t>
    <phoneticPr fontId="2"/>
  </si>
  <si>
    <t>-</t>
  </si>
  <si>
    <t>(-)</t>
  </si>
  <si>
    <t>(269)</t>
  </si>
  <si>
    <t>(218)</t>
  </si>
  <si>
    <t>(160)</t>
  </si>
  <si>
    <t>(73.4)</t>
  </si>
  <si>
    <t>(8)</t>
  </si>
  <si>
    <t>(51)</t>
  </si>
  <si>
    <t>(245)</t>
    <phoneticPr fontId="2"/>
  </si>
  <si>
    <t>(179)</t>
    <phoneticPr fontId="2"/>
  </si>
  <si>
    <t>(136)</t>
    <phoneticPr fontId="2"/>
  </si>
  <si>
    <t>(76.0)</t>
    <phoneticPr fontId="2"/>
  </si>
  <si>
    <t>(11)</t>
    <phoneticPr fontId="2"/>
  </si>
  <si>
    <t>(66)</t>
    <phoneticPr fontId="2"/>
  </si>
  <si>
    <t>-</t>
    <phoneticPr fontId="2"/>
  </si>
  <si>
    <t>-</t>
    <phoneticPr fontId="2"/>
  </si>
  <si>
    <t>-</t>
    <phoneticPr fontId="2"/>
  </si>
  <si>
    <t>-</t>
    <phoneticPr fontId="2"/>
  </si>
  <si>
    <t>(227)</t>
    <phoneticPr fontId="2"/>
  </si>
  <si>
    <t>(172)</t>
    <phoneticPr fontId="2"/>
  </si>
  <si>
    <t>(124)</t>
    <phoneticPr fontId="2"/>
  </si>
  <si>
    <t>(72.1)</t>
    <phoneticPr fontId="2"/>
  </si>
  <si>
    <t>(12)</t>
    <phoneticPr fontId="2"/>
  </si>
  <si>
    <t>(54)</t>
    <phoneticPr fontId="2"/>
  </si>
  <si>
    <t>(-)</t>
    <phoneticPr fontId="2"/>
  </si>
  <si>
    <t>(1)</t>
    <phoneticPr fontId="2"/>
  </si>
  <si>
    <t>(291)</t>
    <phoneticPr fontId="2"/>
  </si>
  <si>
    <t>(247)</t>
    <phoneticPr fontId="2"/>
  </si>
  <si>
    <t>(176)</t>
    <phoneticPr fontId="2"/>
  </si>
  <si>
    <t>(71.3)</t>
    <phoneticPr fontId="2"/>
  </si>
  <si>
    <t>(13)</t>
    <phoneticPr fontId="2"/>
  </si>
  <si>
    <t>(43)</t>
    <phoneticPr fontId="2"/>
  </si>
  <si>
    <t>…</t>
    <phoneticPr fontId="2"/>
  </si>
  <si>
    <t>[0.2]</t>
  </si>
  <si>
    <t>[0.1]</t>
  </si>
  <si>
    <t>[0.0]</t>
  </si>
  <si>
    <t>(7,358)</t>
  </si>
  <si>
    <t>(6,899)</t>
    <phoneticPr fontId="5"/>
  </si>
  <si>
    <t>(6)</t>
    <phoneticPr fontId="5"/>
  </si>
  <si>
    <t>[3.2]</t>
    <phoneticPr fontId="5"/>
  </si>
  <si>
    <t>[2.0]</t>
    <phoneticPr fontId="5"/>
  </si>
  <si>
    <t>[3.4]</t>
    <phoneticPr fontId="5"/>
  </si>
  <si>
    <t>[0.8]</t>
    <phoneticPr fontId="5"/>
  </si>
  <si>
    <t>[0.1]</t>
    <phoneticPr fontId="5"/>
  </si>
  <si>
    <t>(6,640)</t>
    <phoneticPr fontId="5"/>
  </si>
  <si>
    <t>(1)</t>
    <phoneticPr fontId="5"/>
  </si>
  <si>
    <t>[0.0]</t>
    <phoneticPr fontId="5"/>
  </si>
  <si>
    <t>[0.2]</t>
    <phoneticPr fontId="5"/>
  </si>
  <si>
    <t>[0.5]</t>
    <phoneticPr fontId="5"/>
  </si>
  <si>
    <t>[1.2]</t>
    <phoneticPr fontId="5"/>
  </si>
  <si>
    <t>[0.9]</t>
    <phoneticPr fontId="5"/>
  </si>
  <si>
    <t>(6,603)</t>
    <phoneticPr fontId="5"/>
  </si>
  <si>
    <t>(3)</t>
    <phoneticPr fontId="5"/>
  </si>
  <si>
    <t>[1.1]</t>
    <phoneticPr fontId="5"/>
  </si>
  <si>
    <t>[1.5]</t>
    <phoneticPr fontId="5"/>
  </si>
  <si>
    <t>[0.4]</t>
    <phoneticPr fontId="5"/>
  </si>
  <si>
    <t>[1.8]</t>
    <phoneticPr fontId="5"/>
  </si>
  <si>
    <t>[3.0]</t>
    <phoneticPr fontId="5"/>
  </si>
  <si>
    <t>[1.3]</t>
    <phoneticPr fontId="5"/>
  </si>
  <si>
    <t>(7,370)</t>
    <phoneticPr fontId="5"/>
  </si>
  <si>
    <t>(11)</t>
    <phoneticPr fontId="5"/>
  </si>
  <si>
    <t>[2.6]</t>
    <phoneticPr fontId="5"/>
  </si>
  <si>
    <t>[3.7]</t>
    <phoneticPr fontId="5"/>
  </si>
  <si>
    <t>(7,909)</t>
    <phoneticPr fontId="5"/>
  </si>
  <si>
    <t>[0.8]</t>
    <phoneticPr fontId="5"/>
  </si>
  <si>
    <t>[0.3]</t>
    <phoneticPr fontId="5"/>
  </si>
  <si>
    <t>[1.1]</t>
    <phoneticPr fontId="5"/>
  </si>
  <si>
    <t>[0.6]</t>
    <phoneticPr fontId="5"/>
  </si>
  <si>
    <t>(8,223)</t>
    <phoneticPr fontId="5"/>
  </si>
  <si>
    <t>(3)</t>
    <phoneticPr fontId="6"/>
  </si>
  <si>
    <t>(8,358)</t>
    <phoneticPr fontId="6"/>
  </si>
  <si>
    <t>(4)</t>
    <phoneticPr fontId="6"/>
  </si>
  <si>
    <t>[1.0]</t>
    <phoneticPr fontId="5"/>
  </si>
  <si>
    <t>[2.8]</t>
    <phoneticPr fontId="5"/>
  </si>
  <si>
    <t>[1.0]</t>
    <phoneticPr fontId="5"/>
  </si>
  <si>
    <t>[1.6]</t>
    <phoneticPr fontId="5"/>
  </si>
  <si>
    <t>[0.3]</t>
    <phoneticPr fontId="5"/>
  </si>
  <si>
    <t>(5,819)</t>
    <phoneticPr fontId="5"/>
  </si>
  <si>
    <t>[0.6]</t>
    <phoneticPr fontId="5"/>
  </si>
  <si>
    <t>[3.6]</t>
    <phoneticPr fontId="5"/>
  </si>
  <si>
    <t>[0.7]</t>
    <phoneticPr fontId="5"/>
  </si>
  <si>
    <t>[5.0]</t>
    <phoneticPr fontId="5"/>
  </si>
  <si>
    <t>[3.1]</t>
    <phoneticPr fontId="5"/>
  </si>
  <si>
    <t>…</t>
  </si>
  <si>
    <t>…</t>
    <phoneticPr fontId="2"/>
  </si>
  <si>
    <t>…</t>
    <phoneticPr fontId="4"/>
  </si>
  <si>
    <t>…</t>
    <phoneticPr fontId="4"/>
  </si>
  <si>
    <t>…</t>
    <phoneticPr fontId="2"/>
  </si>
  <si>
    <t>Homicide</t>
    <phoneticPr fontId="2"/>
  </si>
  <si>
    <t>Arson</t>
    <phoneticPr fontId="2"/>
  </si>
  <si>
    <t>Counterfeiting</t>
    <phoneticPr fontId="2"/>
  </si>
  <si>
    <t>Others</t>
    <phoneticPr fontId="2"/>
  </si>
  <si>
    <t>Public Offices Election Act</t>
    <phoneticPr fontId="2"/>
  </si>
  <si>
    <t>Firearms and Swords Control Act</t>
    <phoneticPr fontId="2"/>
  </si>
  <si>
    <t>Stimulants Control Act</t>
    <phoneticPr fontId="2"/>
  </si>
  <si>
    <t>Act on Special Provisions for Narcotics</t>
    <phoneticPr fontId="2"/>
  </si>
  <si>
    <t>Violations of traffic-related acts</t>
    <phoneticPr fontId="2"/>
  </si>
  <si>
    <t>The figures in parentheses indicate the number of persons who were found not guilty (inclusive).</t>
    <phoneticPr fontId="2"/>
  </si>
  <si>
    <t>Table 2-3-2-1  Number of persons rendered a dicision in a court of first instance in a public trial by type of offense and decision</t>
    <phoneticPr fontId="2"/>
  </si>
  <si>
    <t>(2013)</t>
    <phoneticPr fontId="4"/>
  </si>
  <si>
    <t>Offenses</t>
    <phoneticPr fontId="2"/>
  </si>
  <si>
    <t>Total</t>
    <phoneticPr fontId="2"/>
  </si>
  <si>
    <t>Death
penalty</t>
    <phoneticPr fontId="2"/>
  </si>
  <si>
    <t>Life
imprisonment</t>
    <phoneticPr fontId="4"/>
  </si>
  <si>
    <t>Guilty</t>
    <phoneticPr fontId="2"/>
  </si>
  <si>
    <t>Other</t>
    <phoneticPr fontId="4"/>
  </si>
  <si>
    <t>Fine</t>
    <phoneticPr fontId="2"/>
  </si>
  <si>
    <t>Imprisonment with or without work</t>
    <phoneticPr fontId="2"/>
  </si>
  <si>
    <t>Imprisonment for
a definite term</t>
    <phoneticPr fontId="4"/>
  </si>
  <si>
    <t>(A)</t>
    <phoneticPr fontId="2"/>
  </si>
  <si>
    <t>(B)</t>
    <phoneticPr fontId="4"/>
  </si>
  <si>
    <t>Suspension of
execution of sentence
(included in (A))</t>
    <phoneticPr fontId="4"/>
  </si>
  <si>
    <t>Suspended
execution rate</t>
    <phoneticPr fontId="2"/>
  </si>
  <si>
    <t>B/A(%)</t>
    <phoneticPr fontId="2"/>
  </si>
  <si>
    <t>Probation
(included in (B))</t>
    <phoneticPr fontId="4"/>
  </si>
  <si>
    <t>Total</t>
    <phoneticPr fontId="4"/>
  </si>
  <si>
    <t>District Court</t>
    <phoneticPr fontId="2"/>
  </si>
  <si>
    <t>Penal Code offenses</t>
    <phoneticPr fontId="2"/>
  </si>
  <si>
    <t>Homicide</t>
    <phoneticPr fontId="2"/>
  </si>
  <si>
    <t>Robbery</t>
    <phoneticPr fontId="2"/>
  </si>
  <si>
    <t>Injury</t>
    <phoneticPr fontId="2"/>
  </si>
  <si>
    <t>Theft</t>
    <phoneticPr fontId="2"/>
  </si>
  <si>
    <t>Fraud</t>
    <phoneticPr fontId="2"/>
  </si>
  <si>
    <t>Extortion</t>
    <phoneticPr fontId="2"/>
  </si>
  <si>
    <t>Extortion</t>
    <phoneticPr fontId="2"/>
  </si>
  <si>
    <t>Embezzlement</t>
    <phoneticPr fontId="2"/>
  </si>
  <si>
    <t>Embezzlement</t>
    <phoneticPr fontId="2"/>
  </si>
  <si>
    <t>Rape</t>
    <phoneticPr fontId="2"/>
  </si>
  <si>
    <t>Dangerous driving causing
death or injury</t>
    <phoneticPr fontId="2"/>
  </si>
  <si>
    <t>Arson</t>
    <phoneticPr fontId="2"/>
  </si>
  <si>
    <t>Obstruction of performance
of public duty</t>
    <phoneticPr fontId="2"/>
  </si>
  <si>
    <t>Destruction/concealment</t>
    <phoneticPr fontId="2"/>
  </si>
  <si>
    <t>Counterfeiting</t>
    <phoneticPr fontId="2"/>
  </si>
  <si>
    <t>Physical Violence Act</t>
    <phoneticPr fontId="2"/>
  </si>
  <si>
    <t>Others</t>
    <phoneticPr fontId="2"/>
  </si>
  <si>
    <t>Negligence in vehicle driving/
negligence in the pursuit of
social activities causing death or injury</t>
    <phoneticPr fontId="2"/>
  </si>
  <si>
    <t>Special act offenses</t>
    <phoneticPr fontId="2"/>
  </si>
  <si>
    <t>Public Offices Election Act</t>
    <phoneticPr fontId="2"/>
  </si>
  <si>
    <t>Stimulants Control Act</t>
    <phoneticPr fontId="2"/>
  </si>
  <si>
    <t>Cannabis Control Act</t>
    <phoneticPr fontId="2"/>
  </si>
  <si>
    <t>Narcotics and Psychotropic
Control Act</t>
    <phoneticPr fontId="2"/>
  </si>
  <si>
    <t>Child Welfare Act</t>
    <phoneticPr fontId="2"/>
  </si>
  <si>
    <t>Waste Management Act</t>
    <phoneticPr fontId="2"/>
  </si>
  <si>
    <t>Tax-related acts.</t>
    <phoneticPr fontId="2"/>
  </si>
  <si>
    <t>Investment Act</t>
    <phoneticPr fontId="2"/>
  </si>
  <si>
    <t>Immigration Control Act</t>
    <phoneticPr fontId="2"/>
  </si>
  <si>
    <t>Violations of traffic-related acts</t>
    <phoneticPr fontId="2"/>
  </si>
  <si>
    <t>Act on Special Provisions for Narcotics</t>
    <phoneticPr fontId="2"/>
  </si>
  <si>
    <t>Summary Court</t>
    <phoneticPr fontId="2"/>
  </si>
  <si>
    <t>Breaking into a residence</t>
    <phoneticPr fontId="2"/>
  </si>
  <si>
    <t>Other</t>
    <phoneticPr fontId="2"/>
  </si>
  <si>
    <t>Acceptance of stolen property</t>
  </si>
  <si>
    <t>Acceptance of stolen property</t>
    <phoneticPr fontId="2"/>
  </si>
  <si>
    <t>Causing injury through negligence</t>
    <phoneticPr fontId="2"/>
  </si>
  <si>
    <t>Firearms and Swords Control Act</t>
    <phoneticPr fontId="2"/>
  </si>
  <si>
    <t>Note: 1.</t>
  </si>
  <si>
    <t xml:space="preserve">“Fine” includes misdemeanor imprisonment without work, petty fine, and remission of punishment.  </t>
    <phoneticPr fontId="2"/>
  </si>
  <si>
    <t>2.</t>
  </si>
  <si>
    <t xml:space="preserve">“Other” includes dismissal as a matter of law, dismissal of prosecution, lacking jurisdiction, and withdrawal of request for formal trials. </t>
    <phoneticPr fontId="2"/>
  </si>
  <si>
    <t>3.</t>
  </si>
  <si>
    <t xml:space="preserve">“Injury” refers to offenses provided in Chapter XXVII, Part II of the Penal Code excluding dangerous driving causing death or injury. </t>
  </si>
  <si>
    <t>4.</t>
  </si>
  <si>
    <t xml:space="preserve">“Embezzlement” includes embezzlement of lost property. </t>
  </si>
  <si>
    <t>5.</t>
  </si>
  <si>
    <t xml:space="preserve">“Rape” refers to offenses provided in Chapter XXII, Part II of the Penal Code. </t>
    <phoneticPr fontId="2"/>
  </si>
  <si>
    <t>6.</t>
  </si>
  <si>
    <t xml:space="preserve">“Destruction/concealment” refers to offenses provided in Chapter XXXX, Part II of the Penal Code. </t>
  </si>
  <si>
    <t>7.</t>
  </si>
  <si>
    <t>8.</t>
  </si>
  <si>
    <t xml:space="preserve">“Causing injury through negligence” refers to offenses provided in Chapter XXVIII, Part II of the Penal Code. </t>
  </si>
  <si>
    <t>9.</t>
  </si>
  <si>
    <t>Source:</t>
  </si>
  <si>
    <t>Annual Report of Judicial Statistics</t>
  </si>
  <si>
    <t xml:space="preserve">The General Secretariat, Supreme Court </t>
  </si>
  <si>
    <t xml:space="preserve">“Tax-related acts” refers to violations of the Income Tax Act, the Corporation Tax Act, the Inheritance Tax Act, the Local Tax Act, the Liquor Tax Act, the Consumption Tax Act,
and the Customs Act.  </t>
    <phoneticPr fontId="2"/>
  </si>
  <si>
    <t>(2012)</t>
    <phoneticPr fontId="4"/>
  </si>
  <si>
    <t>(2011)</t>
    <phoneticPr fontId="4"/>
  </si>
  <si>
    <t>(2010)</t>
    <phoneticPr fontId="4"/>
  </si>
  <si>
    <t>Organized Crime Punishment Act</t>
    <phoneticPr fontId="2"/>
  </si>
  <si>
    <t>(2009)</t>
    <phoneticPr fontId="4"/>
  </si>
  <si>
    <t>4.</t>
    <phoneticPr fontId="2"/>
  </si>
  <si>
    <t>5.</t>
    <phoneticPr fontId="2"/>
  </si>
  <si>
    <t>6.</t>
    <phoneticPr fontId="2"/>
  </si>
  <si>
    <t>7.</t>
    <phoneticPr fontId="2"/>
  </si>
  <si>
    <t>[1] District Court</t>
    <phoneticPr fontId="4"/>
  </si>
  <si>
    <t>[2] Summary Court</t>
    <phoneticPr fontId="5"/>
  </si>
  <si>
    <r>
      <rPr>
        <sz val="10"/>
        <rFont val="ＭＳ 明朝"/>
        <family val="1"/>
        <charset val="128"/>
      </rPr>
      <t>［</t>
    </r>
    <r>
      <rPr>
        <sz val="10"/>
        <rFont val="Times New Roman"/>
        <family val="1"/>
      </rPr>
      <t>0.1</t>
    </r>
    <r>
      <rPr>
        <sz val="10"/>
        <rFont val="ＭＳ 明朝"/>
        <family val="1"/>
        <charset val="128"/>
      </rPr>
      <t>］</t>
    </r>
    <phoneticPr fontId="5"/>
  </si>
  <si>
    <r>
      <rPr>
        <sz val="10"/>
        <rFont val="ＭＳ 明朝"/>
        <family val="1"/>
        <charset val="128"/>
      </rPr>
      <t>［</t>
    </r>
    <r>
      <rPr>
        <sz val="10"/>
        <rFont val="Times New Roman"/>
        <family val="1"/>
      </rPr>
      <t>0.8</t>
    </r>
    <r>
      <rPr>
        <sz val="10"/>
        <rFont val="ＭＳ 明朝"/>
        <family val="1"/>
        <charset val="128"/>
      </rPr>
      <t>］</t>
    </r>
  </si>
  <si>
    <r>
      <rPr>
        <sz val="10"/>
        <rFont val="ＭＳ 明朝"/>
        <family val="1"/>
        <charset val="128"/>
      </rPr>
      <t>［</t>
    </r>
    <r>
      <rPr>
        <sz val="10"/>
        <rFont val="Times New Roman"/>
        <family val="1"/>
      </rPr>
      <t>1.2</t>
    </r>
    <r>
      <rPr>
        <sz val="10"/>
        <rFont val="ＭＳ 明朝"/>
        <family val="1"/>
        <charset val="128"/>
      </rPr>
      <t>］</t>
    </r>
  </si>
  <si>
    <r>
      <rPr>
        <sz val="10"/>
        <rFont val="ＭＳ 明朝"/>
        <family val="1"/>
        <charset val="128"/>
      </rPr>
      <t>［</t>
    </r>
    <r>
      <rPr>
        <sz val="10"/>
        <rFont val="Times New Roman"/>
        <family val="1"/>
      </rPr>
      <t>1.1</t>
    </r>
    <r>
      <rPr>
        <sz val="10"/>
        <rFont val="ＭＳ 明朝"/>
        <family val="1"/>
        <charset val="128"/>
      </rPr>
      <t>］</t>
    </r>
  </si>
  <si>
    <r>
      <rPr>
        <sz val="10"/>
        <rFont val="ＭＳ 明朝"/>
        <family val="1"/>
        <charset val="128"/>
      </rPr>
      <t>［</t>
    </r>
    <r>
      <rPr>
        <sz val="10"/>
        <rFont val="Times New Roman"/>
        <family val="1"/>
      </rPr>
      <t>0.4</t>
    </r>
    <r>
      <rPr>
        <sz val="10"/>
        <rFont val="ＭＳ 明朝"/>
        <family val="1"/>
        <charset val="128"/>
      </rPr>
      <t>］</t>
    </r>
  </si>
  <si>
    <t>(2008)</t>
    <phoneticPr fontId="4"/>
  </si>
  <si>
    <t>Total
(A)</t>
    <phoneticPr fontId="4"/>
  </si>
  <si>
    <t>Death
penalty</t>
    <phoneticPr fontId="2"/>
  </si>
  <si>
    <t>Life
imprisonment</t>
    <phoneticPr fontId="4"/>
  </si>
  <si>
    <t>Other</t>
    <phoneticPr fontId="4"/>
  </si>
  <si>
    <t>Fine</t>
    <phoneticPr fontId="4"/>
  </si>
  <si>
    <t>C/B (%)</t>
    <phoneticPr fontId="2"/>
  </si>
  <si>
    <t>(B)</t>
    <phoneticPr fontId="2"/>
  </si>
  <si>
    <t>( C )</t>
    <phoneticPr fontId="2"/>
  </si>
  <si>
    <t>Not
Guilty
(D)</t>
    <phoneticPr fontId="4"/>
  </si>
  <si>
    <t>Not Guilty
rate
D/A (%)</t>
    <phoneticPr fontId="4"/>
  </si>
  <si>
    <t>District Court</t>
    <phoneticPr fontId="4"/>
  </si>
  <si>
    <t>Penal Code offenses</t>
    <phoneticPr fontId="4"/>
  </si>
  <si>
    <t>Robbery</t>
    <phoneticPr fontId="2"/>
  </si>
  <si>
    <t>Injury</t>
    <phoneticPr fontId="2"/>
  </si>
  <si>
    <t>Theft</t>
    <phoneticPr fontId="2"/>
  </si>
  <si>
    <t>Fraud</t>
    <phoneticPr fontId="2"/>
  </si>
  <si>
    <t>Rape</t>
    <phoneticPr fontId="2"/>
  </si>
  <si>
    <t>Arson</t>
    <phoneticPr fontId="2"/>
  </si>
  <si>
    <t>Others</t>
    <phoneticPr fontId="2"/>
  </si>
  <si>
    <t>Obstruction of performance
of public duty</t>
    <phoneticPr fontId="2"/>
  </si>
  <si>
    <t>Obstruction of performance
of public duty</t>
    <phoneticPr fontId="2"/>
  </si>
  <si>
    <t>Destruction/concealment</t>
    <phoneticPr fontId="2"/>
  </si>
  <si>
    <t>Physical Violence Act</t>
    <phoneticPr fontId="2"/>
  </si>
  <si>
    <t>Organized Crime Punishment Act</t>
    <phoneticPr fontId="2"/>
  </si>
  <si>
    <t>Organized Crime Punishment Act</t>
    <phoneticPr fontId="2"/>
  </si>
  <si>
    <t>Dangerous driving causing
death or injury</t>
    <phoneticPr fontId="2"/>
  </si>
  <si>
    <t>Dangerous driving causing
death or injury</t>
    <phoneticPr fontId="2"/>
  </si>
  <si>
    <t>Special act offenses</t>
    <phoneticPr fontId="4"/>
  </si>
  <si>
    <t>Others</t>
    <phoneticPr fontId="2"/>
  </si>
  <si>
    <t>Family Court</t>
    <phoneticPr fontId="4"/>
  </si>
  <si>
    <t>Child Welfare Act</t>
  </si>
  <si>
    <t>Child Welfare Act</t>
    <phoneticPr fontId="2"/>
  </si>
  <si>
    <t>Others</t>
    <phoneticPr fontId="2"/>
  </si>
  <si>
    <t xml:space="preserve">“Tax-related acts” refers to violations of the Income Tax Act, the Corporation Tax Act, the Inheritance Tax Act, the Local Tax Act, the Liquor Tax Act, the Consumption Tax Act, and the Customs Act.  </t>
    <phoneticPr fontId="2"/>
  </si>
  <si>
    <t>“Child Welfare Act” was under the jurisdiction of the family court, based on the Juveniles act and Court act by December 15th, 2008, the revision by Act No.71 of 2008.
There was no “Child Welfare Act” case cleared by district court in same year.</t>
    <phoneticPr fontId="2"/>
  </si>
  <si>
    <t>Total</t>
    <phoneticPr fontId="5"/>
  </si>
  <si>
    <t>Penal Code offenses</t>
    <phoneticPr fontId="5"/>
  </si>
  <si>
    <t>Offenses</t>
    <phoneticPr fontId="5"/>
  </si>
  <si>
    <t>Total</t>
    <phoneticPr fontId="4"/>
  </si>
  <si>
    <t>Guilty</t>
    <phoneticPr fontId="5"/>
  </si>
  <si>
    <t>Not guilty</t>
    <phoneticPr fontId="5"/>
  </si>
  <si>
    <t>Other</t>
    <phoneticPr fontId="5"/>
  </si>
  <si>
    <t>Fine</t>
    <phoneticPr fontId="5"/>
  </si>
  <si>
    <t>Imprisonment</t>
    <phoneticPr fontId="5"/>
  </si>
  <si>
    <t>Others</t>
    <phoneticPr fontId="5"/>
  </si>
  <si>
    <t>Injury</t>
    <phoneticPr fontId="5"/>
  </si>
  <si>
    <t>Theft</t>
    <phoneticPr fontId="5"/>
  </si>
  <si>
    <t>Others</t>
    <phoneticPr fontId="5"/>
  </si>
  <si>
    <t>Misdemeanor imprisonment
wituout work /petty fine</t>
    <phoneticPr fontId="4"/>
  </si>
  <si>
    <t>Acceptance of stolen property</t>
    <phoneticPr fontId="2"/>
  </si>
  <si>
    <t>Breaking into a residence</t>
  </si>
  <si>
    <t>Breaking into a residence</t>
    <phoneticPr fontId="2"/>
  </si>
  <si>
    <t>Causing injury through negligence</t>
    <phoneticPr fontId="2"/>
  </si>
  <si>
    <t>Gambling/Lottery</t>
    <phoneticPr fontId="5"/>
  </si>
  <si>
    <r>
      <rPr>
        <sz val="10"/>
        <rFont val="ＭＳ 明朝"/>
        <family val="1"/>
        <charset val="128"/>
      </rPr>
      <t>［</t>
    </r>
    <r>
      <rPr>
        <sz val="10"/>
        <rFont val="Times New Roman"/>
        <family val="1"/>
      </rPr>
      <t>0.1</t>
    </r>
    <r>
      <rPr>
        <sz val="10"/>
        <rFont val="ＭＳ 明朝"/>
        <family val="1"/>
        <charset val="128"/>
      </rPr>
      <t>］</t>
    </r>
    <phoneticPr fontId="5"/>
  </si>
  <si>
    <r>
      <rPr>
        <sz val="10"/>
        <rFont val="ＭＳ 明朝"/>
        <family val="1"/>
        <charset val="128"/>
      </rPr>
      <t>［</t>
    </r>
    <r>
      <rPr>
        <sz val="10"/>
        <rFont val="Times New Roman"/>
        <family val="1"/>
      </rPr>
      <t>0.9</t>
    </r>
    <r>
      <rPr>
        <sz val="10"/>
        <rFont val="ＭＳ 明朝"/>
        <family val="1"/>
        <charset val="128"/>
      </rPr>
      <t>］</t>
    </r>
    <phoneticPr fontId="5"/>
  </si>
  <si>
    <r>
      <rPr>
        <sz val="10"/>
        <rFont val="ＭＳ 明朝"/>
        <family val="1"/>
        <charset val="128"/>
      </rPr>
      <t>［</t>
    </r>
    <r>
      <rPr>
        <sz val="10"/>
        <rFont val="Times New Roman"/>
        <family val="1"/>
      </rPr>
      <t>0.3</t>
    </r>
    <r>
      <rPr>
        <sz val="10"/>
        <rFont val="ＭＳ 明朝"/>
        <family val="1"/>
        <charset val="128"/>
      </rPr>
      <t>］</t>
    </r>
    <phoneticPr fontId="5"/>
  </si>
  <si>
    <t>The figures in angled parentheses indicate the not guilty rate.</t>
    <phoneticPr fontId="4"/>
  </si>
  <si>
    <t>“Injury" includes assault and unlawful assembly with weapons.</t>
    <phoneticPr fontId="4"/>
  </si>
  <si>
    <t>Causing injury through negligence</t>
    <phoneticPr fontId="5"/>
  </si>
  <si>
    <t>Negligence in vehicle driving/
negligence in the pursuit of
social activities causing death or injury</t>
    <phoneticPr fontId="2"/>
  </si>
  <si>
    <t>“Causing injury through negligence” includes negligence causing death and negligence in vehicle driving/</t>
    <phoneticPr fontId="4"/>
  </si>
  <si>
    <t>negligence in the pursuit of social activities causing death or injury</t>
  </si>
  <si>
    <t>[1] District/Family Court</t>
    <phoneticPr fontId="4"/>
  </si>
  <si>
    <t>[2] Summary Court</t>
    <phoneticPr fontId="4"/>
  </si>
  <si>
    <r>
      <rPr>
        <sz val="10"/>
        <rFont val="ＭＳ 明朝"/>
        <family val="1"/>
        <charset val="128"/>
      </rPr>
      <t>［</t>
    </r>
    <r>
      <rPr>
        <sz val="10"/>
        <rFont val="Times New Roman"/>
        <family val="1"/>
      </rPr>
      <t>0.2</t>
    </r>
    <r>
      <rPr>
        <sz val="10"/>
        <rFont val="ＭＳ 明朝"/>
        <family val="1"/>
        <charset val="128"/>
      </rPr>
      <t>］</t>
    </r>
    <phoneticPr fontId="5"/>
  </si>
  <si>
    <t>(2005)</t>
  </si>
  <si>
    <t>(2005)</t>
    <phoneticPr fontId="2"/>
  </si>
  <si>
    <t>(2006)</t>
  </si>
  <si>
    <t>(2006)</t>
    <phoneticPr fontId="2"/>
  </si>
  <si>
    <t>(2007)</t>
    <phoneticPr fontId="2"/>
  </si>
  <si>
    <t>Offenses</t>
    <phoneticPr fontId="4"/>
  </si>
  <si>
    <t>Total
(A)</t>
    <phoneticPr fontId="4"/>
  </si>
  <si>
    <t>Death
penalty</t>
    <phoneticPr fontId="2"/>
  </si>
  <si>
    <t>Guilty</t>
    <phoneticPr fontId="2"/>
  </si>
  <si>
    <t>Guilty</t>
    <phoneticPr fontId="2"/>
  </si>
  <si>
    <t>Imprisonment with or without work</t>
    <phoneticPr fontId="2"/>
  </si>
  <si>
    <t>Other</t>
    <phoneticPr fontId="4"/>
  </si>
  <si>
    <t>Imprisonment for
a definite term</t>
    <phoneticPr fontId="2"/>
  </si>
  <si>
    <t>Suspension of
execution of sentence
(included in (B))</t>
    <phoneticPr fontId="2"/>
  </si>
  <si>
    <t>(B)</t>
    <phoneticPr fontId="4"/>
  </si>
  <si>
    <t>( C )</t>
    <phoneticPr fontId="4"/>
  </si>
  <si>
    <t>Suspended
execution rate</t>
    <phoneticPr fontId="2"/>
  </si>
  <si>
    <t>C/B (%)</t>
    <phoneticPr fontId="2"/>
  </si>
  <si>
    <t>Probation
(included in (C))</t>
    <phoneticPr fontId="2"/>
  </si>
  <si>
    <t>Fine</t>
    <phoneticPr fontId="2"/>
  </si>
  <si>
    <t>(D)</t>
    <phoneticPr fontId="4"/>
  </si>
  <si>
    <t>Not
guilty</t>
    <phoneticPr fontId="4"/>
  </si>
  <si>
    <t>D/A (%)</t>
    <phoneticPr fontId="4"/>
  </si>
  <si>
    <t>Not guilty
rate</t>
    <phoneticPr fontId="2"/>
  </si>
  <si>
    <t>Theft</t>
    <phoneticPr fontId="2"/>
  </si>
  <si>
    <t>Fraud</t>
    <phoneticPr fontId="2"/>
  </si>
  <si>
    <t>Rape</t>
    <phoneticPr fontId="2"/>
  </si>
  <si>
    <t>Gambling and lotteries</t>
    <phoneticPr fontId="2"/>
  </si>
  <si>
    <t>Physical Violence Act</t>
    <phoneticPr fontId="2"/>
  </si>
  <si>
    <t>Horse Racing Act</t>
    <phoneticPr fontId="4"/>
  </si>
  <si>
    <t>Familt Court</t>
    <phoneticPr fontId="4"/>
  </si>
  <si>
    <t>Offenses</t>
    <phoneticPr fontId="5"/>
  </si>
  <si>
    <t>Total</t>
    <phoneticPr fontId="4"/>
  </si>
  <si>
    <t>Guilty</t>
    <phoneticPr fontId="5"/>
  </si>
  <si>
    <t>Total</t>
    <phoneticPr fontId="5"/>
  </si>
  <si>
    <t>Imprisonment
with work</t>
    <phoneticPr fontId="5"/>
  </si>
  <si>
    <t>Imprisonment
without work</t>
    <phoneticPr fontId="5"/>
  </si>
  <si>
    <t>Penal Code offenses</t>
    <phoneticPr fontId="5"/>
  </si>
  <si>
    <t>Injury</t>
    <phoneticPr fontId="5"/>
  </si>
  <si>
    <t>Theft</t>
    <phoneticPr fontId="5"/>
  </si>
  <si>
    <t>Acceptance of stolen property</t>
    <phoneticPr fontId="4"/>
  </si>
  <si>
    <t>Gambling and lotteries</t>
    <phoneticPr fontId="5"/>
  </si>
  <si>
    <t>Special act offenses</t>
    <phoneticPr fontId="5"/>
  </si>
  <si>
    <t>Others</t>
    <phoneticPr fontId="2"/>
  </si>
  <si>
    <t>Negligence causing injury</t>
    <phoneticPr fontId="5"/>
  </si>
  <si>
    <r>
      <rPr>
        <sz val="10"/>
        <rFont val="ＭＳ 明朝"/>
        <family val="1"/>
        <charset val="128"/>
      </rPr>
      <t>［</t>
    </r>
    <r>
      <rPr>
        <sz val="10"/>
        <rFont val="Times New Roman"/>
        <family val="1"/>
      </rPr>
      <t>0.1</t>
    </r>
    <r>
      <rPr>
        <sz val="10"/>
        <rFont val="ＭＳ 明朝"/>
        <family val="1"/>
        <charset val="128"/>
      </rPr>
      <t>］</t>
    </r>
    <phoneticPr fontId="5"/>
  </si>
  <si>
    <r>
      <rPr>
        <sz val="10"/>
        <rFont val="ＭＳ 明朝"/>
        <family val="1"/>
        <charset val="128"/>
      </rPr>
      <t>［</t>
    </r>
    <r>
      <rPr>
        <sz val="10"/>
        <rFont val="Times New Roman"/>
        <family val="1"/>
      </rPr>
      <t>0.2</t>
    </r>
    <r>
      <rPr>
        <sz val="10"/>
        <rFont val="ＭＳ 明朝"/>
        <family val="1"/>
        <charset val="128"/>
      </rPr>
      <t>］</t>
    </r>
    <phoneticPr fontId="5"/>
  </si>
  <si>
    <r>
      <rPr>
        <sz val="10"/>
        <rFont val="ＭＳ 明朝"/>
        <family val="1"/>
        <charset val="128"/>
      </rPr>
      <t>［</t>
    </r>
    <r>
      <rPr>
        <sz val="10"/>
        <rFont val="Times New Roman"/>
        <family val="1"/>
      </rPr>
      <t>0.0</t>
    </r>
    <r>
      <rPr>
        <sz val="10"/>
        <rFont val="ＭＳ 明朝"/>
        <family val="1"/>
        <charset val="128"/>
      </rPr>
      <t>］</t>
    </r>
    <phoneticPr fontId="5"/>
  </si>
  <si>
    <r>
      <rPr>
        <sz val="10"/>
        <rFont val="ＭＳ 明朝"/>
        <family val="1"/>
        <charset val="128"/>
      </rPr>
      <t>［</t>
    </r>
    <r>
      <rPr>
        <sz val="10"/>
        <rFont val="Times New Roman"/>
        <family val="1"/>
      </rPr>
      <t>4.0</t>
    </r>
    <r>
      <rPr>
        <sz val="10"/>
        <rFont val="ＭＳ 明朝"/>
        <family val="1"/>
        <charset val="128"/>
      </rPr>
      <t>］</t>
    </r>
    <phoneticPr fontId="5"/>
  </si>
  <si>
    <r>
      <rPr>
        <sz val="10"/>
        <rFont val="ＭＳ 明朝"/>
        <family val="1"/>
        <charset val="128"/>
      </rPr>
      <t>［</t>
    </r>
    <r>
      <rPr>
        <sz val="10"/>
        <rFont val="Times New Roman"/>
        <family val="1"/>
      </rPr>
      <t>0.4</t>
    </r>
    <r>
      <rPr>
        <sz val="10"/>
        <rFont val="ＭＳ 明朝"/>
        <family val="1"/>
        <charset val="128"/>
      </rPr>
      <t>］</t>
    </r>
    <phoneticPr fontId="5"/>
  </si>
  <si>
    <r>
      <rPr>
        <sz val="10"/>
        <rFont val="ＭＳ 明朝"/>
        <family val="1"/>
        <charset val="128"/>
      </rPr>
      <t>［</t>
    </r>
    <r>
      <rPr>
        <sz val="10"/>
        <rFont val="Times New Roman"/>
        <family val="1"/>
      </rPr>
      <t>0.8</t>
    </r>
    <r>
      <rPr>
        <sz val="10"/>
        <rFont val="ＭＳ 明朝"/>
        <family val="1"/>
        <charset val="128"/>
      </rPr>
      <t>］</t>
    </r>
    <phoneticPr fontId="5"/>
  </si>
  <si>
    <t>The figures in parentheses indicate the number of suspension of execution of sentence</t>
    <phoneticPr fontId="4"/>
  </si>
  <si>
    <t>The figures in angled parentheses indicate the not guilty rate.</t>
    <phoneticPr fontId="2"/>
  </si>
  <si>
    <t>4.</t>
    <phoneticPr fontId="4"/>
  </si>
  <si>
    <t>“Injury” includes assault and unlawful assembly with weapon.</t>
    <phoneticPr fontId="4"/>
  </si>
  <si>
    <t>5.</t>
    <phoneticPr fontId="4"/>
  </si>
  <si>
    <t>Negligence in vehicle driving/
negligence in the pursuit of
social activities causing death or injury</t>
    <phoneticPr fontId="2"/>
  </si>
  <si>
    <t>“Other” includes dismissal as a matter of law, dismissal of prosecution, lacking jurisdiction,</t>
    <phoneticPr fontId="2"/>
  </si>
  <si>
    <t xml:space="preserve">and withdrawal of request for formal trials. </t>
    <phoneticPr fontId="4"/>
  </si>
  <si>
    <t>“Negligence causing injury” includes negligence causing death and</t>
    <phoneticPr fontId="4"/>
  </si>
  <si>
    <t xml:space="preserve"> negligence in vehicle driving/ negligence in the pursuit of social activities causing death or injury</t>
  </si>
  <si>
    <t>Offenses</t>
    <phoneticPr fontId="4"/>
  </si>
  <si>
    <t>Offenses</t>
    <phoneticPr fontId="2"/>
  </si>
  <si>
    <t>Total
(A)</t>
    <phoneticPr fontId="4"/>
  </si>
  <si>
    <t>Total
(A)</t>
    <phoneticPr fontId="2"/>
  </si>
  <si>
    <t>Life
imprisonment</t>
    <phoneticPr fontId="2"/>
  </si>
  <si>
    <t>Other</t>
    <phoneticPr fontId="2"/>
  </si>
  <si>
    <r>
      <t>(</t>
    </r>
    <r>
      <rPr>
        <sz val="10"/>
        <rFont val="ＭＳ 明朝"/>
        <family val="1"/>
        <charset val="128"/>
      </rPr>
      <t>－</t>
    </r>
    <r>
      <rPr>
        <sz val="10"/>
        <rFont val="Times New Roman"/>
        <family val="1"/>
      </rPr>
      <t>)</t>
    </r>
  </si>
  <si>
    <r>
      <rPr>
        <sz val="10"/>
        <rFont val="ＭＳ 明朝"/>
        <family val="1"/>
        <charset val="128"/>
      </rPr>
      <t>［</t>
    </r>
    <r>
      <rPr>
        <sz val="10"/>
        <rFont val="Times New Roman"/>
        <family val="1"/>
      </rPr>
      <t>0.2</t>
    </r>
    <r>
      <rPr>
        <sz val="10"/>
        <rFont val="ＭＳ 明朝"/>
        <family val="1"/>
        <charset val="128"/>
      </rPr>
      <t>］</t>
    </r>
    <phoneticPr fontId="5"/>
  </si>
  <si>
    <r>
      <rPr>
        <sz val="10"/>
        <rFont val="ＭＳ 明朝"/>
        <family val="1"/>
        <charset val="128"/>
      </rPr>
      <t>［</t>
    </r>
    <r>
      <rPr>
        <sz val="10"/>
        <rFont val="Times New Roman"/>
        <family val="1"/>
      </rPr>
      <t>3.4</t>
    </r>
    <r>
      <rPr>
        <sz val="10"/>
        <rFont val="ＭＳ 明朝"/>
        <family val="1"/>
        <charset val="128"/>
      </rPr>
      <t>］</t>
    </r>
    <phoneticPr fontId="5"/>
  </si>
  <si>
    <r>
      <rPr>
        <sz val="10"/>
        <rFont val="ＭＳ 明朝"/>
        <family val="1"/>
        <charset val="128"/>
      </rPr>
      <t>［</t>
    </r>
    <r>
      <rPr>
        <sz val="10"/>
        <rFont val="Times New Roman"/>
        <family val="1"/>
      </rPr>
      <t>1.2</t>
    </r>
    <r>
      <rPr>
        <sz val="10"/>
        <rFont val="ＭＳ 明朝"/>
        <family val="1"/>
        <charset val="128"/>
      </rPr>
      <t>］</t>
    </r>
    <phoneticPr fontId="5"/>
  </si>
  <si>
    <r>
      <rPr>
        <sz val="10"/>
        <rFont val="ＭＳ 明朝"/>
        <family val="1"/>
        <charset val="128"/>
      </rPr>
      <t>［</t>
    </r>
    <r>
      <rPr>
        <sz val="10"/>
        <rFont val="Times New Roman"/>
        <family val="1"/>
      </rPr>
      <t>20.0</t>
    </r>
    <r>
      <rPr>
        <sz val="10"/>
        <rFont val="ＭＳ 明朝"/>
        <family val="1"/>
        <charset val="128"/>
      </rPr>
      <t>］</t>
    </r>
    <phoneticPr fontId="5"/>
  </si>
  <si>
    <r>
      <rPr>
        <sz val="10"/>
        <rFont val="ＭＳ 明朝"/>
        <family val="1"/>
        <charset val="128"/>
      </rPr>
      <t>［</t>
    </r>
    <r>
      <rPr>
        <sz val="10"/>
        <rFont val="Times New Roman"/>
        <family val="1"/>
      </rPr>
      <t>2.5</t>
    </r>
    <r>
      <rPr>
        <sz val="10"/>
        <rFont val="ＭＳ 明朝"/>
        <family val="1"/>
        <charset val="128"/>
      </rPr>
      <t>］</t>
    </r>
    <phoneticPr fontId="5"/>
  </si>
  <si>
    <t>Fine</t>
    <phoneticPr fontId="2"/>
  </si>
  <si>
    <t>(D)</t>
    <phoneticPr fontId="2"/>
  </si>
  <si>
    <t>Not
guilty</t>
    <phoneticPr fontId="2"/>
  </si>
  <si>
    <t>(1999)</t>
    <phoneticPr fontId="2"/>
  </si>
  <si>
    <t>D/A (%)</t>
    <phoneticPr fontId="2"/>
  </si>
  <si>
    <t>[1] District/ Family Court</t>
    <phoneticPr fontId="2"/>
  </si>
  <si>
    <t>(2000)</t>
    <phoneticPr fontId="2"/>
  </si>
  <si>
    <t>(2001)</t>
    <phoneticPr fontId="2"/>
  </si>
  <si>
    <t>(2002)</t>
    <phoneticPr fontId="2"/>
  </si>
  <si>
    <t>(2003)</t>
    <phoneticPr fontId="2"/>
  </si>
  <si>
    <t>(2004)</t>
    <phoneticPr fontId="2"/>
  </si>
  <si>
    <t>Total</t>
    <phoneticPr fontId="2"/>
  </si>
  <si>
    <t>The figures in paretheses indicates the number of cases regarding youth welfare in family court.</t>
    <phoneticPr fontId="2"/>
  </si>
  <si>
    <t>Others</t>
    <phoneticPr fontId="4"/>
  </si>
  <si>
    <t>Traffic-related violations</t>
    <phoneticPr fontId="2"/>
  </si>
  <si>
    <t xml:space="preserve">“Fine” includes misdemeanor imprisonment without work, petty fine.  </t>
    <phoneticPr fontId="2"/>
  </si>
  <si>
    <t xml:space="preserve">“Others” includes dismissal for judicial bar, dismissal of prosecution, and withdrawal of request for formal trials.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</si>
</sst>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_(* #,##0_);_(* \(#,##0\);_(* &quot;-&quot;_);_(@_)"/>
    <numFmt numFmtId="177" formatCode="0.0_ "/>
    <numFmt numFmtId="178" formatCode="#,##0.0;[Red]\-#,##0.0"/>
    <numFmt numFmtId="179" formatCode="_ * #,##0.0_ ;_ * \-#,##0.0_ ;_ * &quot;-&quot;_ ;_ @_ "/>
    <numFmt numFmtId="180" formatCode="#,##0.0_ "/>
    <numFmt numFmtId="181" formatCode="\(00\)"/>
    <numFmt numFmtId="182" formatCode="\(0\)"/>
    <numFmt numFmtId="183" formatCode="\(0.0\)"/>
    <numFmt numFmtId="184" formatCode="0_);[Red]\(0\)"/>
    <numFmt numFmtId="185" formatCode="_ * #,##0.0_ ;_ * \-#,##0.0_ ;_ * &quot;-&quot;?_ ;_ @_ "/>
    <numFmt numFmtId="186" formatCode="0.0_);[Red]\(0.0\)"/>
    <numFmt numFmtId="187" formatCode="#,##0_);\(#,##0\)"/>
    <numFmt numFmtId="188" formatCode="0_);\(0\)"/>
    <numFmt numFmtId="189" formatCode="#,##0;\-#,##0;&quot;-&quot;"/>
    <numFmt numFmtId="190" formatCode="#,##0.0"/>
    <numFmt numFmtId="191" formatCode="\(#,##0\)"/>
  </numFmts>
  <fonts count="14">
    <font>
      <sz val="14"/>
      <name val="System"/>
      <charset val="128"/>
    </font>
    <font>
      <sz val="14"/>
      <name val="System"/>
      <charset val="128"/>
    </font>
    <font>
      <sz val="7"/>
      <name val="ＭＳ Ｐゴシック"/>
      <family val="3"/>
      <charset val="128"/>
    </font>
    <font>
      <sz val="10"/>
      <name val="ＭＳ 明朝"/>
      <family val="1"/>
      <charset val="128"/>
    </font>
    <font>
      <sz val="7"/>
      <name val="System"/>
      <charset val="128"/>
    </font>
    <font>
      <sz val="7"/>
      <name val="ＭＳ Ｐ明朝"/>
      <family val="1"/>
      <charset val="128"/>
    </font>
    <font>
      <sz val="7"/>
      <name val="明朝"/>
      <family val="1"/>
      <charset val="128"/>
    </font>
    <font>
      <b/>
      <sz val="12"/>
      <name val="Times New Roman"/>
      <family val="1"/>
    </font>
    <font>
      <sz val="10"/>
      <name val="Times New Roman"/>
      <family val="1"/>
    </font>
    <font>
      <b/>
      <sz val="10"/>
      <name val="Times New Roman"/>
      <family val="1"/>
    </font>
    <font>
      <sz val="10"/>
      <color indexed="8"/>
      <name val="Times New Roman"/>
      <family val="1"/>
    </font>
    <font>
      <sz val="9"/>
      <name val="Times New Roman"/>
      <family val="1"/>
    </font>
    <font>
      <sz val="12"/>
      <name val="Times New Roman"/>
      <family val="1"/>
    </font>
    <font>
      <sz val="14"/>
      <name val="Times New Roman"/>
      <family val="1"/>
    </font>
  </fonts>
  <fills count="2">
    <fill>
      <patternFill patternType="none"/>
    </fill>
    <fill>
      <patternFill patternType="gray125"/>
    </fill>
  </fills>
  <borders count="23">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293">
    <xf numFmtId="0" fontId="0" fillId="0" borderId="0" xfId="0"/>
    <xf numFmtId="0" fontId="8" fillId="0" borderId="0" xfId="0" applyFont="1"/>
    <xf numFmtId="0" fontId="8" fillId="0" borderId="13" xfId="0" applyFont="1" applyBorder="1"/>
    <xf numFmtId="0" fontId="8" fillId="0" borderId="13" xfId="0" applyFont="1" applyFill="1" applyBorder="1"/>
    <xf numFmtId="0" fontId="8" fillId="0" borderId="0" xfId="0" applyFont="1" applyFill="1" applyBorder="1"/>
    <xf numFmtId="0" fontId="8" fillId="0" borderId="0" xfId="0" applyFont="1" applyBorder="1"/>
    <xf numFmtId="0" fontId="8" fillId="0" borderId="7" xfId="0" applyFont="1" applyBorder="1"/>
    <xf numFmtId="176" fontId="10" fillId="0" borderId="4" xfId="0" applyNumberFormat="1" applyFont="1" applyFill="1" applyBorder="1" applyAlignment="1">
      <alignment horizontal="right" vertical="center"/>
    </xf>
    <xf numFmtId="176" fontId="10" fillId="0" borderId="5" xfId="0" applyNumberFormat="1" applyFont="1" applyFill="1" applyBorder="1" applyAlignment="1">
      <alignment horizontal="right" vertical="center"/>
    </xf>
    <xf numFmtId="185" fontId="10" fillId="0" borderId="4" xfId="0" applyNumberFormat="1" applyFont="1" applyFill="1" applyBorder="1" applyAlignment="1">
      <alignment horizontal="right" vertical="center"/>
    </xf>
    <xf numFmtId="176" fontId="10" fillId="0" borderId="4" xfId="0" applyNumberFormat="1" applyFont="1" applyFill="1" applyBorder="1" applyAlignment="1">
      <alignment vertical="center"/>
    </xf>
    <xf numFmtId="176" fontId="10" fillId="0" borderId="0" xfId="0" applyNumberFormat="1" applyFont="1" applyFill="1" applyBorder="1" applyAlignment="1">
      <alignment vertical="center"/>
    </xf>
    <xf numFmtId="185" fontId="10" fillId="0" borderId="5" xfId="0"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0" fontId="8" fillId="0" borderId="0" xfId="0" applyFont="1" applyFill="1"/>
    <xf numFmtId="176" fontId="10" fillId="0" borderId="11" xfId="0" applyNumberFormat="1" applyFont="1" applyFill="1" applyBorder="1" applyAlignment="1">
      <alignment vertical="center"/>
    </xf>
    <xf numFmtId="176" fontId="10" fillId="0" borderId="9" xfId="0" applyNumberFormat="1" applyFont="1" applyFill="1" applyBorder="1" applyAlignment="1">
      <alignment horizontal="right" vertical="center"/>
    </xf>
    <xf numFmtId="176" fontId="10" fillId="0" borderId="12" xfId="0" applyNumberFormat="1" applyFont="1" applyFill="1" applyBorder="1" applyAlignment="1">
      <alignment horizontal="right" vertical="center"/>
    </xf>
    <xf numFmtId="49" fontId="8" fillId="0" borderId="0" xfId="0" applyNumberFormat="1" applyFont="1" applyFill="1" applyAlignment="1">
      <alignment horizontal="right"/>
    </xf>
    <xf numFmtId="0" fontId="8" fillId="0" borderId="0" xfId="0" applyFont="1" applyAlignment="1">
      <alignment horizontal="center" vertical="center"/>
    </xf>
    <xf numFmtId="0" fontId="8" fillId="0" borderId="4" xfId="0" applyFont="1" applyFill="1" applyBorder="1" applyAlignment="1">
      <alignment horizontal="distributed" vertical="center"/>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Alignment="1">
      <alignment horizontal="left"/>
    </xf>
    <xf numFmtId="0" fontId="8" fillId="0" borderId="0"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horizontal="left" vertical="center" wrapText="1"/>
    </xf>
    <xf numFmtId="0" fontId="8" fillId="0" borderId="0" xfId="0" applyFont="1" applyFill="1" applyAlignment="1">
      <alignment horizontal="left" vertical="center"/>
    </xf>
    <xf numFmtId="0" fontId="8" fillId="0" borderId="0" xfId="0" applyFont="1" applyBorder="1" applyAlignment="1">
      <alignment horizontal="left"/>
    </xf>
    <xf numFmtId="0" fontId="8" fillId="0" borderId="0" xfId="0" applyFont="1" applyFill="1" applyBorder="1" applyAlignment="1">
      <alignment horizontal="left"/>
    </xf>
    <xf numFmtId="0" fontId="8" fillId="0" borderId="7" xfId="0" applyFont="1" applyBorder="1" applyAlignment="1">
      <alignment horizontal="left"/>
    </xf>
    <xf numFmtId="0" fontId="8" fillId="0" borderId="7" xfId="0" applyFont="1" applyFill="1" applyBorder="1" applyAlignment="1">
      <alignment horizontal="left" vertical="top"/>
    </xf>
    <xf numFmtId="0" fontId="8" fillId="0" borderId="7" xfId="0" applyFont="1" applyFill="1" applyBorder="1" applyAlignment="1">
      <alignment horizontal="left" vertical="center"/>
    </xf>
    <xf numFmtId="0" fontId="8" fillId="0" borderId="0" xfId="0" applyFont="1" applyAlignment="1">
      <alignment horizontal="center" vertical="center"/>
    </xf>
    <xf numFmtId="0" fontId="8" fillId="0" borderId="4" xfId="0" applyFont="1" applyFill="1" applyBorder="1" applyAlignment="1">
      <alignment horizontal="distributed" vertical="center"/>
    </xf>
    <xf numFmtId="0" fontId="8" fillId="0" borderId="9" xfId="0" applyFont="1" applyFill="1" applyBorder="1" applyAlignment="1">
      <alignment horizontal="center" vertical="center"/>
    </xf>
    <xf numFmtId="0" fontId="7" fillId="0" borderId="0" xfId="0" applyFont="1" applyAlignment="1"/>
    <xf numFmtId="0" fontId="9" fillId="0" borderId="0" xfId="0" applyFont="1" applyFill="1" applyAlignment="1">
      <alignment horizontal="center"/>
    </xf>
    <xf numFmtId="0" fontId="8" fillId="0" borderId="0" xfId="0" applyFont="1" applyAlignment="1">
      <alignment horizontal="center"/>
    </xf>
    <xf numFmtId="176" fontId="10" fillId="0" borderId="6" xfId="0" applyNumberFormat="1" applyFont="1" applyFill="1" applyBorder="1" applyAlignment="1">
      <alignment horizontal="right" vertical="center"/>
    </xf>
    <xf numFmtId="185" fontId="10" fillId="0" borderId="6" xfId="0" applyNumberFormat="1" applyFont="1" applyFill="1" applyBorder="1" applyAlignment="1">
      <alignment horizontal="right" vertical="center"/>
    </xf>
    <xf numFmtId="176" fontId="10" fillId="0" borderId="14" xfId="0" applyNumberFormat="1" applyFont="1" applyFill="1" applyBorder="1" applyAlignment="1">
      <alignment horizontal="right" vertical="center"/>
    </xf>
    <xf numFmtId="0" fontId="8" fillId="0" borderId="0" xfId="0" applyFont="1" applyFill="1" applyBorder="1" applyAlignment="1">
      <alignment horizontal="distributed" vertical="center"/>
    </xf>
    <xf numFmtId="191" fontId="10" fillId="0" borderId="5" xfId="0" applyNumberFormat="1" applyFont="1" applyFill="1" applyBorder="1" applyAlignment="1">
      <alignment horizontal="right" vertical="center"/>
    </xf>
    <xf numFmtId="0" fontId="8" fillId="0" borderId="0" xfId="0" applyFont="1" applyAlignment="1">
      <alignment horizontal="distributed" vertical="center"/>
    </xf>
    <xf numFmtId="0" fontId="8" fillId="0" borderId="4" xfId="0" applyFont="1" applyBorder="1" applyAlignment="1">
      <alignment horizontal="distributed" vertical="center"/>
    </xf>
    <xf numFmtId="176" fontId="10" fillId="0" borderId="5" xfId="0" applyNumberFormat="1" applyFont="1" applyFill="1" applyBorder="1" applyAlignment="1">
      <alignment vertical="center"/>
    </xf>
    <xf numFmtId="0" fontId="8" fillId="0" borderId="0" xfId="0" applyFont="1" applyFill="1" applyAlignment="1">
      <alignment horizontal="distributed" vertical="center"/>
    </xf>
    <xf numFmtId="180" fontId="10" fillId="0" borderId="4" xfId="0" applyNumberFormat="1" applyFont="1" applyFill="1" applyBorder="1" applyAlignment="1">
      <alignment horizontal="right" vertical="center"/>
    </xf>
    <xf numFmtId="185" fontId="10" fillId="0" borderId="8" xfId="0" applyNumberFormat="1" applyFont="1" applyFill="1" applyBorder="1" applyAlignment="1">
      <alignment horizontal="right" vertical="center"/>
    </xf>
    <xf numFmtId="49" fontId="8" fillId="0" borderId="0" xfId="0" applyNumberFormat="1" applyFont="1" applyFill="1" applyAlignment="1">
      <alignment horizontal="center"/>
    </xf>
    <xf numFmtId="0" fontId="8" fillId="0" borderId="0" xfId="0" applyFont="1" applyAlignment="1">
      <alignment vertical="center"/>
    </xf>
    <xf numFmtId="0" fontId="8" fillId="0" borderId="4"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7" xfId="0" applyFont="1" applyBorder="1" applyAlignment="1">
      <alignment horizontal="left" vertical="center"/>
    </xf>
    <xf numFmtId="0" fontId="11" fillId="0" borderId="0" xfId="0" applyFont="1" applyAlignment="1">
      <alignment vertical="center"/>
    </xf>
    <xf numFmtId="0" fontId="11" fillId="0" borderId="0" xfId="0" applyFont="1" applyFill="1" applyBorder="1" applyAlignment="1">
      <alignment horizontal="right" vertical="center"/>
    </xf>
    <xf numFmtId="0" fontId="11" fillId="0" borderId="0" xfId="0" applyFont="1" applyAlignment="1">
      <alignment horizontal="right" vertical="center"/>
    </xf>
    <xf numFmtId="0" fontId="11" fillId="0" borderId="0" xfId="0" applyFont="1" applyFill="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15"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0" xfId="0" applyFont="1" applyAlignment="1">
      <alignment vertical="center"/>
    </xf>
    <xf numFmtId="176" fontId="8" fillId="0" borderId="6" xfId="0" applyNumberFormat="1" applyFont="1" applyFill="1" applyBorder="1" applyAlignment="1">
      <alignment horizontal="right" vertical="center"/>
    </xf>
    <xf numFmtId="185" fontId="8" fillId="0" borderId="6"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91" fontId="8" fillId="0" borderId="5" xfId="0" applyNumberFormat="1" applyFont="1" applyFill="1" applyBorder="1" applyAlignment="1">
      <alignment horizontal="right" vertical="center"/>
    </xf>
    <xf numFmtId="176" fontId="8" fillId="0" borderId="4" xfId="0" applyNumberFormat="1" applyFont="1" applyFill="1" applyBorder="1" applyAlignment="1">
      <alignment horizontal="right" vertical="center"/>
    </xf>
    <xf numFmtId="176" fontId="8" fillId="0" borderId="5" xfId="0" applyNumberFormat="1" applyFont="1" applyFill="1" applyBorder="1" applyAlignment="1">
      <alignment horizontal="right" vertical="center"/>
    </xf>
    <xf numFmtId="185" fontId="8" fillId="0" borderId="4" xfId="0" applyNumberFormat="1" applyFont="1" applyFill="1" applyBorder="1" applyAlignment="1">
      <alignment horizontal="right" vertical="center"/>
    </xf>
    <xf numFmtId="176" fontId="8" fillId="0" borderId="4" xfId="0" applyNumberFormat="1" applyFont="1" applyFill="1" applyBorder="1" applyAlignment="1">
      <alignment vertical="center"/>
    </xf>
    <xf numFmtId="176" fontId="8" fillId="0" borderId="0" xfId="0" applyNumberFormat="1" applyFont="1" applyFill="1" applyBorder="1" applyAlignment="1">
      <alignment vertical="center"/>
    </xf>
    <xf numFmtId="185" fontId="8" fillId="0" borderId="5"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5" xfId="0" applyNumberFormat="1" applyFont="1" applyFill="1" applyBorder="1" applyAlignment="1">
      <alignment vertical="center"/>
    </xf>
    <xf numFmtId="176" fontId="8" fillId="0" borderId="11" xfId="0" applyNumberFormat="1" applyFont="1" applyFill="1" applyBorder="1" applyAlignment="1">
      <alignment vertical="center"/>
    </xf>
    <xf numFmtId="180" fontId="8" fillId="0" borderId="4" xfId="0" applyNumberFormat="1" applyFont="1" applyFill="1" applyBorder="1" applyAlignment="1">
      <alignment horizontal="right" vertical="center"/>
    </xf>
    <xf numFmtId="176" fontId="8" fillId="0" borderId="9" xfId="0" applyNumberFormat="1" applyFont="1" applyFill="1" applyBorder="1" applyAlignment="1">
      <alignment horizontal="right" vertical="center"/>
    </xf>
    <xf numFmtId="185" fontId="8" fillId="0" borderId="8" xfId="0" applyNumberFormat="1" applyFont="1" applyFill="1" applyBorder="1" applyAlignment="1">
      <alignment horizontal="right" vertical="center"/>
    </xf>
    <xf numFmtId="176" fontId="8" fillId="0" borderId="12" xfId="0" applyNumberFormat="1" applyFont="1" applyFill="1" applyBorder="1" applyAlignment="1">
      <alignment horizontal="right" vertical="center"/>
    </xf>
    <xf numFmtId="185" fontId="8" fillId="0" borderId="9" xfId="0" applyNumberFormat="1" applyFont="1" applyFill="1" applyBorder="1" applyAlignment="1">
      <alignment horizontal="right" vertical="center"/>
    </xf>
    <xf numFmtId="188" fontId="8" fillId="0" borderId="5" xfId="0" applyNumberFormat="1" applyFont="1" applyFill="1" applyBorder="1" applyAlignment="1">
      <alignment vertical="center"/>
    </xf>
    <xf numFmtId="187" fontId="8" fillId="0" borderId="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11" fillId="0" borderId="0" xfId="0" quotePrefix="1" applyFont="1" applyAlignment="1">
      <alignment horizontal="right" vertical="center"/>
    </xf>
    <xf numFmtId="0" fontId="11" fillId="0" borderId="0" xfId="0" quotePrefix="1" applyFont="1" applyFill="1" applyAlignment="1">
      <alignment horizontal="right" vertical="center"/>
    </xf>
    <xf numFmtId="0" fontId="9" fillId="0" borderId="0" xfId="0" quotePrefix="1" applyFont="1" applyAlignment="1">
      <alignment horizontal="center" vertical="center"/>
    </xf>
    <xf numFmtId="0" fontId="13" fillId="0" borderId="0" xfId="0" applyFont="1" applyAlignment="1">
      <alignment horizontal="center" vertical="center"/>
    </xf>
    <xf numFmtId="0" fontId="9" fillId="0" borderId="13" xfId="0" applyFont="1" applyBorder="1"/>
    <xf numFmtId="0" fontId="9" fillId="0" borderId="0" xfId="0" applyFont="1" applyAlignment="1">
      <alignment vertical="center"/>
    </xf>
    <xf numFmtId="190" fontId="8" fillId="0" borderId="0" xfId="0" applyNumberFormat="1" applyFont="1" applyFill="1" applyBorder="1" applyAlignment="1">
      <alignment horizontal="center" vertical="center"/>
    </xf>
    <xf numFmtId="191" fontId="8" fillId="0" borderId="11" xfId="0" applyNumberFormat="1" applyFont="1" applyFill="1" applyBorder="1" applyAlignment="1">
      <alignment horizontal="right" vertical="center"/>
    </xf>
    <xf numFmtId="189" fontId="8" fillId="0" borderId="11" xfId="0" applyNumberFormat="1" applyFont="1" applyFill="1" applyBorder="1" applyAlignment="1">
      <alignment vertical="center"/>
    </xf>
    <xf numFmtId="190" fontId="8" fillId="0" borderId="4" xfId="0" applyNumberFormat="1" applyFont="1" applyFill="1" applyBorder="1" applyAlignment="1">
      <alignment horizontal="center" vertical="center"/>
    </xf>
    <xf numFmtId="185" fontId="8" fillId="0" borderId="10" xfId="0" applyNumberFormat="1" applyFont="1" applyFill="1" applyBorder="1" applyAlignment="1">
      <alignment horizontal="right" vertical="center"/>
    </xf>
    <xf numFmtId="0" fontId="8" fillId="0" borderId="0" xfId="0" applyFont="1" applyBorder="1" applyAlignment="1">
      <alignment vertical="center"/>
    </xf>
    <xf numFmtId="176" fontId="8" fillId="0" borderId="12" xfId="0" applyNumberFormat="1" applyFont="1" applyFill="1" applyBorder="1" applyAlignment="1">
      <alignment vertical="center"/>
    </xf>
    <xf numFmtId="190" fontId="8" fillId="0" borderId="8" xfId="0" applyNumberFormat="1" applyFont="1" applyFill="1" applyBorder="1" applyAlignment="1">
      <alignment horizontal="center" vertical="center"/>
    </xf>
    <xf numFmtId="49" fontId="8" fillId="0" borderId="0" xfId="0" applyNumberFormat="1" applyFont="1" applyFill="1" applyAlignment="1">
      <alignment horizontal="center" vertical="top"/>
    </xf>
    <xf numFmtId="0" fontId="8" fillId="0" borderId="4" xfId="0" quotePrefix="1" applyNumberFormat="1" applyFont="1" applyFill="1" applyBorder="1" applyAlignment="1">
      <alignment horizontal="center" vertical="center"/>
    </xf>
    <xf numFmtId="0" fontId="8" fillId="0" borderId="12" xfId="0" applyFont="1" applyBorder="1" applyAlignment="1">
      <alignment horizontal="center" vertical="center" justifyLastLine="1"/>
    </xf>
    <xf numFmtId="0" fontId="8" fillId="0" borderId="12" xfId="0" applyFont="1" applyBorder="1" applyAlignment="1">
      <alignment horizontal="center" vertical="center" wrapText="1"/>
    </xf>
    <xf numFmtId="0" fontId="8" fillId="0" borderId="12" xfId="0" applyFont="1" applyBorder="1" applyAlignment="1">
      <alignment horizontal="center" vertical="center" justifyLastLine="1"/>
    </xf>
    <xf numFmtId="49" fontId="8" fillId="0" borderId="11" xfId="0" applyNumberFormat="1" applyFont="1" applyFill="1" applyBorder="1" applyAlignment="1">
      <alignment horizontal="right" vertical="center"/>
    </xf>
    <xf numFmtId="3" fontId="8" fillId="0" borderId="11" xfId="0" quotePrefix="1" applyNumberFormat="1" applyFont="1" applyFill="1" applyBorder="1" applyAlignment="1">
      <alignment horizontal="right" vertical="center"/>
    </xf>
    <xf numFmtId="176" fontId="8" fillId="0" borderId="6" xfId="0" applyNumberFormat="1" applyFont="1" applyFill="1" applyBorder="1" applyAlignment="1">
      <alignment vertical="center"/>
    </xf>
    <xf numFmtId="176" fontId="8" fillId="0" borderId="10" xfId="0" applyNumberFormat="1" applyFont="1" applyFill="1" applyBorder="1" applyAlignment="1">
      <alignment horizontal="right" vertical="center"/>
    </xf>
    <xf numFmtId="176" fontId="8" fillId="0" borderId="10" xfId="0" applyNumberFormat="1" applyFont="1" applyFill="1" applyBorder="1" applyAlignment="1">
      <alignment vertical="center"/>
    </xf>
    <xf numFmtId="178" fontId="8" fillId="0" borderId="0"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xf>
    <xf numFmtId="178" fontId="8" fillId="0" borderId="0" xfId="1" applyNumberFormat="1" applyFont="1" applyFill="1" applyBorder="1" applyAlignment="1">
      <alignment horizontal="center" vertical="center"/>
    </xf>
    <xf numFmtId="179" fontId="8" fillId="0" borderId="0" xfId="0" applyNumberFormat="1" applyFont="1" applyFill="1" applyBorder="1" applyAlignment="1">
      <alignment horizontal="right" vertical="center"/>
    </xf>
    <xf numFmtId="189" fontId="8" fillId="0" borderId="4" xfId="0" applyNumberFormat="1" applyFont="1" applyFill="1" applyBorder="1" applyAlignment="1">
      <alignment vertical="center"/>
    </xf>
    <xf numFmtId="189" fontId="8" fillId="0" borderId="12" xfId="0" applyNumberFormat="1" applyFont="1" applyFill="1" applyBorder="1" applyAlignment="1">
      <alignment vertical="center"/>
    </xf>
    <xf numFmtId="178" fontId="8" fillId="0" borderId="7" xfId="1" applyNumberFormat="1" applyFont="1" applyFill="1" applyBorder="1" applyAlignment="1">
      <alignment horizontal="center" vertical="center"/>
    </xf>
    <xf numFmtId="176" fontId="8" fillId="0" borderId="5" xfId="0" applyNumberFormat="1" applyFont="1" applyFill="1" applyBorder="1" applyAlignment="1" applyProtection="1">
      <alignment horizontal="right" vertical="center"/>
      <protection locked="0"/>
    </xf>
    <xf numFmtId="176" fontId="8" fillId="0" borderId="4" xfId="0" applyNumberFormat="1" applyFont="1" applyFill="1" applyBorder="1" applyAlignment="1" applyProtection="1">
      <alignment horizontal="right" vertical="center"/>
      <protection locked="0"/>
    </xf>
    <xf numFmtId="176" fontId="8" fillId="0" borderId="0" xfId="0" applyNumberFormat="1" applyFont="1" applyFill="1" applyBorder="1" applyAlignment="1" applyProtection="1">
      <alignment horizontal="right" vertical="center"/>
      <protection locked="0"/>
    </xf>
    <xf numFmtId="176" fontId="8" fillId="0" borderId="8" xfId="0" applyNumberFormat="1" applyFont="1" applyFill="1" applyBorder="1" applyAlignment="1">
      <alignment horizontal="right" vertical="center"/>
    </xf>
    <xf numFmtId="176" fontId="8" fillId="0" borderId="8" xfId="0" quotePrefix="1" applyNumberFormat="1" applyFont="1" applyFill="1" applyBorder="1" applyAlignment="1">
      <alignment horizontal="right" vertical="center"/>
    </xf>
    <xf numFmtId="176" fontId="8" fillId="0" borderId="7" xfId="0" applyNumberFormat="1" applyFont="1" applyFill="1" applyBorder="1" applyAlignment="1">
      <alignment horizontal="right" vertical="center"/>
    </xf>
    <xf numFmtId="187" fontId="8" fillId="0" borderId="11" xfId="0" quotePrefix="1" applyNumberFormat="1" applyFont="1" applyFill="1" applyBorder="1" applyAlignment="1">
      <alignment horizontal="right" vertical="center"/>
    </xf>
    <xf numFmtId="180" fontId="8" fillId="0" borderId="4" xfId="0" applyNumberFormat="1" applyFont="1" applyBorder="1" applyAlignment="1">
      <alignment vertical="center"/>
    </xf>
    <xf numFmtId="180" fontId="8" fillId="0" borderId="4" xfId="0" applyNumberFormat="1" applyFont="1" applyBorder="1" applyAlignment="1">
      <alignment horizontal="right" vertical="center"/>
    </xf>
    <xf numFmtId="0" fontId="8" fillId="0" borderId="13" xfId="0" quotePrefix="1" applyFont="1" applyBorder="1" applyAlignment="1">
      <alignment horizontal="center" vertical="center"/>
    </xf>
    <xf numFmtId="0" fontId="8" fillId="0" borderId="5" xfId="0" applyFont="1" applyFill="1" applyBorder="1" applyAlignment="1">
      <alignment vertical="center"/>
    </xf>
    <xf numFmtId="0" fontId="7" fillId="0" borderId="0" xfId="0" applyFont="1" applyAlignment="1">
      <alignment vertical="center"/>
    </xf>
    <xf numFmtId="0" fontId="12" fillId="0" borderId="0" xfId="0" applyFont="1" applyAlignment="1">
      <alignment vertical="center"/>
    </xf>
    <xf numFmtId="0" fontId="9"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0" fontId="8" fillId="0" borderId="4" xfId="0" applyFont="1" applyFill="1" applyBorder="1" applyAlignment="1">
      <alignment vertical="center"/>
    </xf>
    <xf numFmtId="0" fontId="8" fillId="0" borderId="0" xfId="0" applyFont="1" applyFill="1" applyBorder="1" applyAlignment="1">
      <alignment horizontal="right" vertical="center"/>
    </xf>
    <xf numFmtId="180" fontId="8" fillId="0" borderId="4" xfId="0" applyNumberFormat="1" applyFont="1" applyFill="1" applyBorder="1" applyAlignment="1">
      <alignment vertical="center"/>
    </xf>
    <xf numFmtId="0" fontId="8" fillId="0" borderId="7" xfId="0" applyFont="1" applyFill="1" applyBorder="1" applyAlignment="1">
      <alignment vertical="center"/>
    </xf>
    <xf numFmtId="176" fontId="8" fillId="0" borderId="9" xfId="0" quotePrefix="1" applyNumberFormat="1" applyFont="1" applyFill="1" applyBorder="1" applyAlignment="1">
      <alignment horizontal="right" vertical="center"/>
    </xf>
    <xf numFmtId="0" fontId="8" fillId="0" borderId="8" xfId="0" applyFont="1" applyFill="1" applyBorder="1" applyAlignment="1">
      <alignment vertical="center"/>
    </xf>
    <xf numFmtId="0" fontId="8" fillId="0" borderId="9" xfId="0" applyFont="1" applyBorder="1" applyAlignment="1">
      <alignment horizontal="center" vertical="center"/>
    </xf>
    <xf numFmtId="0" fontId="8" fillId="0" borderId="7" xfId="0" applyFont="1" applyFill="1" applyBorder="1" applyAlignment="1">
      <alignment horizontal="left"/>
    </xf>
    <xf numFmtId="0" fontId="8" fillId="0" borderId="12" xfId="0" applyFont="1" applyBorder="1" applyAlignment="1">
      <alignment horizontal="center" vertical="center" wrapText="1" justifyLastLine="1"/>
    </xf>
    <xf numFmtId="0" fontId="8" fillId="0" borderId="8" xfId="0" applyFont="1" applyFill="1" applyBorder="1" applyAlignment="1">
      <alignment horizontal="left" vertical="center"/>
    </xf>
    <xf numFmtId="0" fontId="9" fillId="0" borderId="0" xfId="0" quotePrefix="1" applyFont="1" applyAlignment="1">
      <alignment horizontal="left" vertical="center"/>
    </xf>
    <xf numFmtId="3" fontId="8" fillId="0" borderId="0" xfId="0" applyNumberFormat="1" applyFont="1" applyFill="1" applyBorder="1" applyAlignment="1">
      <alignment horizontal="right" vertical="center"/>
    </xf>
    <xf numFmtId="3" fontId="8" fillId="0" borderId="0" xfId="0" quotePrefix="1" applyNumberFormat="1" applyFont="1" applyFill="1" applyBorder="1" applyAlignment="1">
      <alignment horizontal="right" vertical="center"/>
    </xf>
    <xf numFmtId="3" fontId="8" fillId="0" borderId="6" xfId="0" applyNumberFormat="1" applyFont="1" applyFill="1" applyBorder="1" applyAlignment="1">
      <alignment vertical="center"/>
    </xf>
    <xf numFmtId="0" fontId="8" fillId="0" borderId="10" xfId="0" applyFont="1" applyFill="1" applyBorder="1" applyAlignment="1">
      <alignment vertical="center"/>
    </xf>
    <xf numFmtId="3" fontId="8" fillId="0" borderId="10" xfId="0" applyNumberFormat="1" applyFont="1" applyFill="1" applyBorder="1" applyAlignment="1">
      <alignment vertical="center"/>
    </xf>
    <xf numFmtId="177" fontId="8" fillId="0" borderId="4"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38" fontId="8" fillId="0" borderId="0" xfId="1" applyNumberFormat="1" applyFont="1" applyFill="1" applyBorder="1" applyAlignment="1">
      <alignment horizontal="right" vertical="center"/>
    </xf>
    <xf numFmtId="3" fontId="8" fillId="0" borderId="5" xfId="0" applyNumberFormat="1" applyFont="1" applyFill="1" applyBorder="1" applyAlignment="1">
      <alignment vertical="center"/>
    </xf>
    <xf numFmtId="3" fontId="8" fillId="0" borderId="4" xfId="0" applyNumberFormat="1" applyFont="1" applyFill="1" applyBorder="1" applyAlignment="1">
      <alignment vertical="center"/>
    </xf>
    <xf numFmtId="0" fontId="8" fillId="0" borderId="4" xfId="0" applyFont="1" applyFill="1" applyBorder="1" applyAlignment="1">
      <alignment horizontal="right" vertical="center"/>
    </xf>
    <xf numFmtId="3" fontId="8" fillId="0" borderId="4" xfId="0" applyNumberFormat="1" applyFont="1" applyFill="1" applyBorder="1" applyAlignment="1">
      <alignment horizontal="right" vertical="center"/>
    </xf>
    <xf numFmtId="3" fontId="8" fillId="0" borderId="7" xfId="0"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0" fontId="8" fillId="0" borderId="5" xfId="0" applyFont="1" applyFill="1" applyBorder="1" applyAlignment="1">
      <alignment horizontal="right" vertical="center"/>
    </xf>
    <xf numFmtId="0" fontId="8" fillId="0" borderId="0" xfId="0" applyFont="1" applyFill="1" applyAlignment="1">
      <alignment horizontal="right" vertical="center"/>
    </xf>
    <xf numFmtId="3" fontId="8" fillId="0" borderId="5"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right" vertical="center"/>
      <protection locked="0"/>
    </xf>
    <xf numFmtId="0" fontId="8" fillId="0" borderId="5" xfId="0" applyFont="1" applyFill="1" applyBorder="1" applyAlignment="1" applyProtection="1">
      <alignment horizontal="right" vertical="center"/>
      <protection locked="0"/>
    </xf>
    <xf numFmtId="0" fontId="8" fillId="0" borderId="0" xfId="0" applyFont="1" applyFill="1" applyAlignment="1" applyProtection="1">
      <alignment horizontal="right" vertical="center"/>
      <protection locked="0"/>
    </xf>
    <xf numFmtId="177" fontId="8" fillId="0" borderId="0" xfId="0" applyNumberFormat="1" applyFont="1" applyFill="1" applyBorder="1" applyAlignment="1">
      <alignment horizontal="right" vertical="center"/>
    </xf>
    <xf numFmtId="3" fontId="8" fillId="0" borderId="11"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4"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186" fontId="8" fillId="0" borderId="4" xfId="0" applyNumberFormat="1" applyFont="1" applyFill="1" applyBorder="1" applyAlignment="1">
      <alignment horizontal="right" vertical="center"/>
    </xf>
    <xf numFmtId="176" fontId="8" fillId="0" borderId="4" xfId="0" applyNumberFormat="1" applyFont="1" applyFill="1" applyBorder="1" applyAlignment="1">
      <alignment horizontal="center" vertical="center"/>
    </xf>
    <xf numFmtId="179" fontId="8" fillId="0" borderId="4" xfId="0" applyNumberFormat="1" applyFont="1" applyFill="1" applyBorder="1" applyAlignment="1">
      <alignment horizontal="right" vertical="center"/>
    </xf>
    <xf numFmtId="176" fontId="8" fillId="0" borderId="0" xfId="0" applyNumberFormat="1" applyFont="1" applyFill="1" applyAlignment="1">
      <alignment vertical="center"/>
    </xf>
    <xf numFmtId="179" fontId="8" fillId="0" borderId="10" xfId="0" applyNumberFormat="1" applyFont="1" applyFill="1" applyBorder="1" applyAlignment="1">
      <alignment horizontal="right" vertical="center"/>
    </xf>
    <xf numFmtId="176" fontId="8" fillId="0" borderId="0" xfId="0" applyNumberFormat="1" applyFont="1" applyFill="1" applyAlignment="1">
      <alignment horizontal="right" vertical="center"/>
    </xf>
    <xf numFmtId="176" fontId="8" fillId="0" borderId="0" xfId="0" applyNumberFormat="1" applyFont="1" applyFill="1" applyAlignment="1" applyProtection="1">
      <alignment horizontal="right" vertical="center"/>
      <protection locked="0"/>
    </xf>
    <xf numFmtId="176" fontId="8" fillId="0" borderId="0" xfId="0" quotePrefix="1" applyNumberFormat="1" applyFont="1" applyFill="1" applyBorder="1" applyAlignment="1">
      <alignment horizontal="right" vertical="center"/>
    </xf>
    <xf numFmtId="179" fontId="8" fillId="0" borderId="12" xfId="0" applyNumberFormat="1" applyFont="1" applyFill="1" applyBorder="1" applyAlignment="1">
      <alignment horizontal="right" vertical="center"/>
    </xf>
    <xf numFmtId="0" fontId="8" fillId="0" borderId="0" xfId="0" quotePrefix="1" applyFont="1" applyBorder="1" applyAlignment="1">
      <alignment horizontal="right" vertical="center"/>
    </xf>
    <xf numFmtId="0" fontId="8" fillId="0" borderId="0" xfId="0" applyFont="1" applyBorder="1" applyAlignment="1">
      <alignment horizontal="right" vertical="center"/>
    </xf>
    <xf numFmtId="0" fontId="8" fillId="0" borderId="8" xfId="0" quotePrefix="1" applyFont="1" applyFill="1" applyBorder="1" applyAlignment="1">
      <alignment horizontal="right" vertical="center"/>
    </xf>
    <xf numFmtId="0" fontId="8" fillId="0" borderId="7" xfId="0" quotePrefix="1" applyFont="1" applyFill="1" applyBorder="1" applyAlignment="1">
      <alignment horizontal="right" vertical="center"/>
    </xf>
    <xf numFmtId="0" fontId="9" fillId="0" borderId="0" xfId="0" applyFont="1" applyFill="1" applyAlignment="1">
      <alignment vertical="center"/>
    </xf>
    <xf numFmtId="0" fontId="7" fillId="0" borderId="0" xfId="0" applyFont="1" applyFill="1" applyAlignment="1">
      <alignment vertical="center"/>
    </xf>
    <xf numFmtId="176" fontId="8" fillId="0" borderId="7" xfId="0" applyNumberFormat="1" applyFont="1" applyFill="1" applyBorder="1" applyAlignment="1">
      <alignment vertical="center"/>
    </xf>
    <xf numFmtId="176" fontId="8" fillId="0" borderId="7" xfId="0" quotePrefix="1" applyNumberFormat="1" applyFont="1" applyFill="1" applyBorder="1" applyAlignment="1">
      <alignment horizontal="right" vertical="center"/>
    </xf>
    <xf numFmtId="0" fontId="13" fillId="0" borderId="0" xfId="0" applyFont="1" applyAlignment="1">
      <alignment vertical="center"/>
    </xf>
    <xf numFmtId="181" fontId="8" fillId="0" borderId="8" xfId="0" quotePrefix="1" applyNumberFormat="1" applyFont="1" applyFill="1" applyBorder="1" applyAlignment="1">
      <alignment horizontal="right" vertical="center"/>
    </xf>
    <xf numFmtId="49" fontId="8" fillId="0" borderId="8" xfId="0" applyNumberFormat="1" applyFont="1" applyFill="1" applyBorder="1" applyAlignment="1">
      <alignment horizontal="right" vertical="center"/>
    </xf>
    <xf numFmtId="182" fontId="8" fillId="0" borderId="8" xfId="0" quotePrefix="1" applyNumberFormat="1" applyFont="1" applyFill="1" applyBorder="1" applyAlignment="1">
      <alignment horizontal="right" vertical="center"/>
    </xf>
    <xf numFmtId="183" fontId="8" fillId="0" borderId="8" xfId="0" quotePrefix="1" applyNumberFormat="1" applyFont="1" applyFill="1" applyBorder="1" applyAlignment="1">
      <alignment horizontal="right" vertical="center"/>
    </xf>
    <xf numFmtId="181" fontId="8" fillId="0" borderId="12" xfId="0" applyNumberFormat="1" applyFont="1" applyFill="1" applyBorder="1" applyAlignment="1">
      <alignment horizontal="right" vertical="center"/>
    </xf>
    <xf numFmtId="177" fontId="8" fillId="0" borderId="8" xfId="0" applyNumberFormat="1" applyFont="1" applyFill="1" applyBorder="1" applyAlignment="1">
      <alignment horizontal="right" vertical="center"/>
    </xf>
    <xf numFmtId="184" fontId="8" fillId="0" borderId="12" xfId="0" applyNumberFormat="1" applyFont="1" applyFill="1" applyBorder="1" applyAlignment="1">
      <alignment horizontal="right" vertical="center"/>
    </xf>
    <xf numFmtId="0" fontId="11" fillId="0" borderId="0" xfId="0" quotePrefix="1" applyFont="1" applyFill="1" applyBorder="1" applyAlignment="1">
      <alignment vertical="center"/>
    </xf>
    <xf numFmtId="0" fontId="8" fillId="0" borderId="0" xfId="0" applyFont="1" applyFill="1" applyBorder="1" applyAlignment="1">
      <alignment horizontal="left" vertical="center"/>
    </xf>
    <xf numFmtId="0" fontId="11" fillId="0" borderId="0" xfId="0" applyFont="1" applyAlignment="1">
      <alignment horizontal="right" vertical="top"/>
    </xf>
    <xf numFmtId="0" fontId="11" fillId="0" borderId="0" xfId="0" applyFont="1" applyFill="1" applyBorder="1" applyAlignment="1">
      <alignment horizontal="right" vertical="top"/>
    </xf>
    <xf numFmtId="0" fontId="11" fillId="0" borderId="0" xfId="0" applyFont="1" applyFill="1" applyAlignment="1">
      <alignment horizontal="right" vertical="top"/>
    </xf>
    <xf numFmtId="0" fontId="8" fillId="0" borderId="0" xfId="0" applyFont="1" applyFill="1" applyAlignment="1">
      <alignment horizontal="left" vertical="center"/>
    </xf>
    <xf numFmtId="0" fontId="8" fillId="0" borderId="4" xfId="0" applyFont="1" applyFill="1" applyBorder="1" applyAlignment="1">
      <alignment horizontal="left" vertical="center"/>
    </xf>
    <xf numFmtId="0" fontId="11" fillId="0" borderId="0" xfId="0" applyFont="1" applyAlignment="1">
      <alignment vertical="center"/>
    </xf>
    <xf numFmtId="0" fontId="7" fillId="0" borderId="0" xfId="0" applyFont="1" applyAlignment="1">
      <alignment horizontal="left"/>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11" fillId="0" borderId="15" xfId="0" applyFont="1" applyFill="1" applyBorder="1" applyAlignment="1">
      <alignment horizontal="right" vertical="top"/>
    </xf>
    <xf numFmtId="0" fontId="11" fillId="0" borderId="0" xfId="0" applyFont="1" applyFill="1" applyBorder="1" applyAlignment="1">
      <alignment horizontal="right" vertical="center"/>
    </xf>
    <xf numFmtId="0" fontId="11" fillId="0" borderId="15" xfId="0" applyFont="1" applyFill="1" applyBorder="1" applyAlignment="1">
      <alignment vertical="top"/>
    </xf>
    <xf numFmtId="0" fontId="11" fillId="0" borderId="0" xfId="0" applyFont="1" applyFill="1" applyBorder="1" applyAlignment="1">
      <alignment vertical="top"/>
    </xf>
    <xf numFmtId="0" fontId="11" fillId="0" borderId="0" xfId="0" applyFont="1" applyFill="1" applyAlignment="1">
      <alignment vertical="top"/>
    </xf>
    <xf numFmtId="0" fontId="11" fillId="0" borderId="0" xfId="0" applyFont="1" applyFill="1" applyAlignment="1">
      <alignment vertical="top" wrapText="1"/>
    </xf>
    <xf numFmtId="0" fontId="11" fillId="0" borderId="0" xfId="0" applyFont="1" applyFill="1" applyBorder="1" applyAlignment="1">
      <alignment vertical="center"/>
    </xf>
    <xf numFmtId="0" fontId="8" fillId="0" borderId="15" xfId="0" applyFont="1" applyFill="1" applyBorder="1" applyAlignment="1">
      <alignment horizontal="left" vertical="center"/>
    </xf>
    <xf numFmtId="0" fontId="8" fillId="0" borderId="10" xfId="0" applyFont="1" applyFill="1" applyBorder="1" applyAlignment="1">
      <alignment horizontal="left" vertical="center"/>
    </xf>
    <xf numFmtId="0" fontId="11" fillId="0" borderId="15" xfId="0" applyFont="1" applyFill="1" applyBorder="1" applyAlignment="1">
      <alignment horizontal="right" vertical="center"/>
    </xf>
    <xf numFmtId="0" fontId="11" fillId="0" borderId="15"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7" fillId="0" borderId="0" xfId="0" applyFont="1" applyAlignment="1">
      <alignment horizontal="center"/>
    </xf>
    <xf numFmtId="0" fontId="8" fillId="0" borderId="18" xfId="0" applyFont="1" applyBorder="1" applyAlignment="1">
      <alignment horizontal="center" vertical="center" justifyLastLine="1"/>
    </xf>
    <xf numFmtId="0" fontId="8" fillId="0" borderId="12" xfId="0" applyFont="1" applyBorder="1" applyAlignment="1">
      <alignment horizontal="center" vertical="center" justifyLastLine="1"/>
    </xf>
    <xf numFmtId="0" fontId="8" fillId="0" borderId="4" xfId="0" quotePrefix="1" applyFont="1" applyBorder="1" applyAlignment="1">
      <alignment horizontal="left" vertical="center"/>
    </xf>
    <xf numFmtId="0" fontId="8" fillId="0" borderId="3" xfId="0" quotePrefix="1" applyFont="1" applyBorder="1" applyAlignment="1">
      <alignment horizontal="center" vertical="center" justifyLastLine="1"/>
    </xf>
    <xf numFmtId="0" fontId="8" fillId="0" borderId="9" xfId="0" applyFont="1" applyBorder="1" applyAlignment="1">
      <alignment horizontal="center" vertical="center" justifyLastLine="1"/>
    </xf>
    <xf numFmtId="0" fontId="8" fillId="0" borderId="22" xfId="0" applyFont="1" applyBorder="1" applyAlignment="1">
      <alignment horizontal="center" vertical="center" justifyLastLine="1"/>
    </xf>
    <xf numFmtId="0" fontId="8" fillId="0" borderId="16" xfId="0" applyFont="1" applyBorder="1" applyAlignment="1">
      <alignment horizontal="center" vertical="center" justifyLastLine="1"/>
    </xf>
    <xf numFmtId="0" fontId="8" fillId="0" borderId="17" xfId="0" applyFont="1" applyBorder="1" applyAlignment="1">
      <alignment horizontal="center" vertical="center" justifyLastLine="1"/>
    </xf>
    <xf numFmtId="0" fontId="8" fillId="0" borderId="2" xfId="0" applyFont="1" applyBorder="1" applyAlignment="1">
      <alignment horizontal="center" vertical="center" justifyLastLine="1"/>
    </xf>
    <xf numFmtId="0" fontId="8" fillId="0" borderId="8" xfId="0" applyFont="1" applyBorder="1" applyAlignment="1">
      <alignment horizontal="center" vertical="center" justifyLastLine="1"/>
    </xf>
    <xf numFmtId="0" fontId="8" fillId="0" borderId="1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9" xfId="0" applyFont="1" applyFill="1" applyBorder="1" applyAlignment="1">
      <alignment horizontal="center" vertical="center" wrapText="1"/>
    </xf>
    <xf numFmtId="185" fontId="8" fillId="0" borderId="3" xfId="0" applyNumberFormat="1" applyFont="1" applyFill="1" applyBorder="1" applyAlignment="1">
      <alignment horizontal="center" vertical="center" wrapText="1"/>
    </xf>
    <xf numFmtId="185" fontId="8" fillId="0" borderId="5" xfId="0" applyNumberFormat="1" applyFont="1" applyFill="1" applyBorder="1" applyAlignment="1">
      <alignment horizontal="center" vertical="center" wrapText="1"/>
    </xf>
    <xf numFmtId="185" fontId="8" fillId="0" borderId="9"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quotePrefix="1"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left" vertical="center"/>
    </xf>
    <xf numFmtId="0" fontId="11" fillId="0" borderId="15" xfId="0" applyFont="1" applyFill="1" applyBorder="1" applyAlignment="1">
      <alignment horizontal="left" vertical="center"/>
    </xf>
    <xf numFmtId="0" fontId="11" fillId="0" borderId="0" xfId="0" applyFont="1" applyFill="1" applyAlignment="1">
      <alignment horizontal="left" vertical="center"/>
    </xf>
    <xf numFmtId="0" fontId="8" fillId="0" borderId="13" xfId="0" quotePrefix="1" applyFont="1" applyBorder="1" applyAlignment="1">
      <alignment horizontal="right" vertical="center"/>
    </xf>
    <xf numFmtId="0" fontId="8" fillId="0" borderId="9" xfId="0" applyFont="1" applyFill="1" applyBorder="1" applyAlignment="1">
      <alignment horizontal="center" vertical="center"/>
    </xf>
    <xf numFmtId="0" fontId="8" fillId="0" borderId="18"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Fill="1" applyBorder="1" applyAlignment="1">
      <alignment horizontal="distributed" vertical="center" wrapText="1"/>
    </xf>
    <xf numFmtId="0" fontId="8" fillId="0" borderId="5" xfId="0" applyFont="1" applyFill="1" applyBorder="1" applyAlignment="1">
      <alignment horizontal="distributed" vertical="center"/>
    </xf>
    <xf numFmtId="0" fontId="8" fillId="0" borderId="9" xfId="0" applyFont="1" applyFill="1" applyBorder="1" applyAlignment="1">
      <alignment horizontal="distributed" vertical="center"/>
    </xf>
    <xf numFmtId="0" fontId="9" fillId="0" borderId="13" xfId="0" applyFont="1" applyBorder="1" applyAlignment="1">
      <alignment horizontal="left" vertical="center"/>
    </xf>
    <xf numFmtId="0" fontId="8" fillId="0" borderId="15" xfId="0" applyFont="1" applyFill="1" applyBorder="1" applyAlignment="1">
      <alignment horizontal="distributed" vertical="center"/>
    </xf>
    <xf numFmtId="0" fontId="8" fillId="0" borderId="10" xfId="0" applyFont="1" applyFill="1" applyBorder="1" applyAlignment="1">
      <alignment horizontal="distributed" vertical="center"/>
    </xf>
    <xf numFmtId="0" fontId="7" fillId="0" borderId="0" xfId="0" applyFont="1" applyFill="1" applyAlignment="1">
      <alignment horizontal="left" vertical="center"/>
    </xf>
    <xf numFmtId="0" fontId="12" fillId="0" borderId="0" xfId="0" applyFont="1" applyAlignment="1">
      <alignment horizontal="left" vertical="center"/>
    </xf>
    <xf numFmtId="0" fontId="9" fillId="0" borderId="13" xfId="0" applyFont="1" applyFill="1" applyBorder="1" applyAlignment="1">
      <alignment horizontal="left" vertical="center"/>
    </xf>
    <xf numFmtId="49" fontId="8" fillId="0" borderId="13"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285750</xdr:colOff>
      <xdr:row>67</xdr:row>
      <xdr:rowOff>0</xdr:rowOff>
    </xdr:from>
    <xdr:to>
      <xdr:col>9</xdr:col>
      <xdr:colOff>371475</xdr:colOff>
      <xdr:row>67</xdr:row>
      <xdr:rowOff>0</xdr:rowOff>
    </xdr:to>
    <xdr:sp macro="" textlink="">
      <xdr:nvSpPr>
        <xdr:cNvPr id="14" name="Text Box 1"/>
        <xdr:cNvSpPr txBox="1">
          <a:spLocks noChangeArrowheads="1"/>
        </xdr:cNvSpPr>
      </xdr:nvSpPr>
      <xdr:spPr bwMode="auto">
        <a:xfrm>
          <a:off x="5457825" y="13258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5" name="Text Box 2"/>
        <xdr:cNvSpPr txBox="1">
          <a:spLocks noChangeArrowheads="1"/>
        </xdr:cNvSpPr>
      </xdr:nvSpPr>
      <xdr:spPr bwMode="auto">
        <a:xfrm>
          <a:off x="5457825" y="13258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16" name="Text Box 3"/>
        <xdr:cNvSpPr txBox="1">
          <a:spLocks noChangeArrowheads="1"/>
        </xdr:cNvSpPr>
      </xdr:nvSpPr>
      <xdr:spPr bwMode="auto">
        <a:xfrm>
          <a:off x="7810500" y="13430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17" name="Text Box 4"/>
        <xdr:cNvSpPr txBox="1">
          <a:spLocks noChangeArrowheads="1"/>
        </xdr:cNvSpPr>
      </xdr:nvSpPr>
      <xdr:spPr bwMode="auto">
        <a:xfrm>
          <a:off x="7810500" y="13430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8" name="Text Box 5"/>
        <xdr:cNvSpPr txBox="1">
          <a:spLocks noChangeArrowheads="1"/>
        </xdr:cNvSpPr>
      </xdr:nvSpPr>
      <xdr:spPr bwMode="auto">
        <a:xfrm>
          <a:off x="5457825" y="13258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9" name="Text Box 6"/>
        <xdr:cNvSpPr txBox="1">
          <a:spLocks noChangeArrowheads="1"/>
        </xdr:cNvSpPr>
      </xdr:nvSpPr>
      <xdr:spPr bwMode="auto">
        <a:xfrm>
          <a:off x="5457825" y="13258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20" name="Text Box 7"/>
        <xdr:cNvSpPr txBox="1">
          <a:spLocks noChangeArrowheads="1"/>
        </xdr:cNvSpPr>
      </xdr:nvSpPr>
      <xdr:spPr bwMode="auto">
        <a:xfrm>
          <a:off x="7810500" y="13430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21" name="Text Box 8"/>
        <xdr:cNvSpPr txBox="1">
          <a:spLocks noChangeArrowheads="1"/>
        </xdr:cNvSpPr>
      </xdr:nvSpPr>
      <xdr:spPr bwMode="auto">
        <a:xfrm>
          <a:off x="7810500" y="13430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22" name="Text Box 9"/>
        <xdr:cNvSpPr txBox="1">
          <a:spLocks noChangeArrowheads="1"/>
        </xdr:cNvSpPr>
      </xdr:nvSpPr>
      <xdr:spPr bwMode="auto">
        <a:xfrm>
          <a:off x="5457825" y="13430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23" name="Text Box 10"/>
        <xdr:cNvSpPr txBox="1">
          <a:spLocks noChangeArrowheads="1"/>
        </xdr:cNvSpPr>
      </xdr:nvSpPr>
      <xdr:spPr bwMode="auto">
        <a:xfrm>
          <a:off x="5457825" y="13430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24" name="Text Box 11"/>
        <xdr:cNvSpPr txBox="1">
          <a:spLocks noChangeArrowheads="1"/>
        </xdr:cNvSpPr>
      </xdr:nvSpPr>
      <xdr:spPr bwMode="auto">
        <a:xfrm>
          <a:off x="7810500" y="13811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25" name="Text Box 12"/>
        <xdr:cNvSpPr txBox="1">
          <a:spLocks noChangeArrowheads="1"/>
        </xdr:cNvSpPr>
      </xdr:nvSpPr>
      <xdr:spPr bwMode="auto">
        <a:xfrm>
          <a:off x="7810500" y="13811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26" name="Text Box 1"/>
        <xdr:cNvSpPr txBox="1">
          <a:spLocks noChangeArrowheads="1"/>
        </xdr:cNvSpPr>
      </xdr:nvSpPr>
      <xdr:spPr bwMode="auto">
        <a:xfrm>
          <a:off x="4505325" y="13430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27" name="Text Box 2"/>
        <xdr:cNvSpPr txBox="1">
          <a:spLocks noChangeArrowheads="1"/>
        </xdr:cNvSpPr>
      </xdr:nvSpPr>
      <xdr:spPr bwMode="auto">
        <a:xfrm>
          <a:off x="4505325" y="13430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28" name="Text Box 3"/>
        <xdr:cNvSpPr txBox="1">
          <a:spLocks noChangeArrowheads="1"/>
        </xdr:cNvSpPr>
      </xdr:nvSpPr>
      <xdr:spPr bwMode="auto">
        <a:xfrm>
          <a:off x="6953250" y="13811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29" name="Text Box 4"/>
        <xdr:cNvSpPr txBox="1">
          <a:spLocks noChangeArrowheads="1"/>
        </xdr:cNvSpPr>
      </xdr:nvSpPr>
      <xdr:spPr bwMode="auto">
        <a:xfrm>
          <a:off x="6953250" y="13811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30" name="Text Box 1"/>
        <xdr:cNvSpPr txBox="1">
          <a:spLocks noChangeArrowheads="1"/>
        </xdr:cNvSpPr>
      </xdr:nvSpPr>
      <xdr:spPr bwMode="auto">
        <a:xfrm>
          <a:off x="4505325" y="13430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31" name="Text Box 2"/>
        <xdr:cNvSpPr txBox="1">
          <a:spLocks noChangeArrowheads="1"/>
        </xdr:cNvSpPr>
      </xdr:nvSpPr>
      <xdr:spPr bwMode="auto">
        <a:xfrm>
          <a:off x="4505325" y="13430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32" name="Text Box 3"/>
        <xdr:cNvSpPr txBox="1">
          <a:spLocks noChangeArrowheads="1"/>
        </xdr:cNvSpPr>
      </xdr:nvSpPr>
      <xdr:spPr bwMode="auto">
        <a:xfrm>
          <a:off x="6953250" y="13811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33" name="Text Box 4"/>
        <xdr:cNvSpPr txBox="1">
          <a:spLocks noChangeArrowheads="1"/>
        </xdr:cNvSpPr>
      </xdr:nvSpPr>
      <xdr:spPr bwMode="auto">
        <a:xfrm>
          <a:off x="6953250" y="138112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285750</xdr:colOff>
      <xdr:row>67</xdr:row>
      <xdr:rowOff>0</xdr:rowOff>
    </xdr:from>
    <xdr:to>
      <xdr:col>9</xdr:col>
      <xdr:colOff>371475</xdr:colOff>
      <xdr:row>67</xdr:row>
      <xdr:rowOff>0</xdr:rowOff>
    </xdr:to>
    <xdr:sp macro="" textlink="">
      <xdr:nvSpPr>
        <xdr:cNvPr id="37962" name="Text Box 1"/>
        <xdr:cNvSpPr txBox="1">
          <a:spLocks noChangeArrowheads="1"/>
        </xdr:cNvSpPr>
      </xdr:nvSpPr>
      <xdr:spPr bwMode="auto">
        <a:xfrm>
          <a:off x="4400550" y="12477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7963" name="Text Box 2"/>
        <xdr:cNvSpPr txBox="1">
          <a:spLocks noChangeArrowheads="1"/>
        </xdr:cNvSpPr>
      </xdr:nvSpPr>
      <xdr:spPr bwMode="auto">
        <a:xfrm>
          <a:off x="4400550" y="12477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7964" name="Text Box 3"/>
        <xdr:cNvSpPr txBox="1">
          <a:spLocks noChangeArrowheads="1"/>
        </xdr:cNvSpPr>
      </xdr:nvSpPr>
      <xdr:spPr bwMode="auto">
        <a:xfrm>
          <a:off x="574357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7965" name="Text Box 4"/>
        <xdr:cNvSpPr txBox="1">
          <a:spLocks noChangeArrowheads="1"/>
        </xdr:cNvSpPr>
      </xdr:nvSpPr>
      <xdr:spPr bwMode="auto">
        <a:xfrm>
          <a:off x="574357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7966" name="Text Box 5"/>
        <xdr:cNvSpPr txBox="1">
          <a:spLocks noChangeArrowheads="1"/>
        </xdr:cNvSpPr>
      </xdr:nvSpPr>
      <xdr:spPr bwMode="auto">
        <a:xfrm>
          <a:off x="4400550" y="12477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7967" name="Text Box 6"/>
        <xdr:cNvSpPr txBox="1">
          <a:spLocks noChangeArrowheads="1"/>
        </xdr:cNvSpPr>
      </xdr:nvSpPr>
      <xdr:spPr bwMode="auto">
        <a:xfrm>
          <a:off x="4400550" y="12477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7968" name="Text Box 7"/>
        <xdr:cNvSpPr txBox="1">
          <a:spLocks noChangeArrowheads="1"/>
        </xdr:cNvSpPr>
      </xdr:nvSpPr>
      <xdr:spPr bwMode="auto">
        <a:xfrm>
          <a:off x="574357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7969" name="Text Box 8"/>
        <xdr:cNvSpPr txBox="1">
          <a:spLocks noChangeArrowheads="1"/>
        </xdr:cNvSpPr>
      </xdr:nvSpPr>
      <xdr:spPr bwMode="auto">
        <a:xfrm>
          <a:off x="574357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37970" name="Text Box 9"/>
        <xdr:cNvSpPr txBox="1">
          <a:spLocks noChangeArrowheads="1"/>
        </xdr:cNvSpPr>
      </xdr:nvSpPr>
      <xdr:spPr bwMode="auto">
        <a:xfrm>
          <a:off x="4400550"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37971" name="Text Box 10"/>
        <xdr:cNvSpPr txBox="1">
          <a:spLocks noChangeArrowheads="1"/>
        </xdr:cNvSpPr>
      </xdr:nvSpPr>
      <xdr:spPr bwMode="auto">
        <a:xfrm>
          <a:off x="4400550"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37972" name="Text Box 11"/>
        <xdr:cNvSpPr txBox="1">
          <a:spLocks noChangeArrowheads="1"/>
        </xdr:cNvSpPr>
      </xdr:nvSpPr>
      <xdr:spPr bwMode="auto">
        <a:xfrm>
          <a:off x="5743575" y="128206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37973" name="Text Box 12"/>
        <xdr:cNvSpPr txBox="1">
          <a:spLocks noChangeArrowheads="1"/>
        </xdr:cNvSpPr>
      </xdr:nvSpPr>
      <xdr:spPr bwMode="auto">
        <a:xfrm>
          <a:off x="5743575" y="128206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4" name="Text Box 1"/>
        <xdr:cNvSpPr txBox="1">
          <a:spLocks noChangeArrowheads="1"/>
        </xdr:cNvSpPr>
      </xdr:nvSpPr>
      <xdr:spPr bwMode="auto">
        <a:xfrm>
          <a:off x="6286500" y="12706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5" name="Text Box 2"/>
        <xdr:cNvSpPr txBox="1">
          <a:spLocks noChangeArrowheads="1"/>
        </xdr:cNvSpPr>
      </xdr:nvSpPr>
      <xdr:spPr bwMode="auto">
        <a:xfrm>
          <a:off x="6286500" y="12706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16" name="Text Box 3"/>
        <xdr:cNvSpPr txBox="1">
          <a:spLocks noChangeArrowheads="1"/>
        </xdr:cNvSpPr>
      </xdr:nvSpPr>
      <xdr:spPr bwMode="auto">
        <a:xfrm>
          <a:off x="8382000" y="12877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17" name="Text Box 4"/>
        <xdr:cNvSpPr txBox="1">
          <a:spLocks noChangeArrowheads="1"/>
        </xdr:cNvSpPr>
      </xdr:nvSpPr>
      <xdr:spPr bwMode="auto">
        <a:xfrm>
          <a:off x="8382000" y="12877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8" name="Text Box 5"/>
        <xdr:cNvSpPr txBox="1">
          <a:spLocks noChangeArrowheads="1"/>
        </xdr:cNvSpPr>
      </xdr:nvSpPr>
      <xdr:spPr bwMode="auto">
        <a:xfrm>
          <a:off x="6286500" y="12706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9" name="Text Box 6"/>
        <xdr:cNvSpPr txBox="1">
          <a:spLocks noChangeArrowheads="1"/>
        </xdr:cNvSpPr>
      </xdr:nvSpPr>
      <xdr:spPr bwMode="auto">
        <a:xfrm>
          <a:off x="6286500" y="12706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20" name="Text Box 7"/>
        <xdr:cNvSpPr txBox="1">
          <a:spLocks noChangeArrowheads="1"/>
        </xdr:cNvSpPr>
      </xdr:nvSpPr>
      <xdr:spPr bwMode="auto">
        <a:xfrm>
          <a:off x="8382000" y="12877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21" name="Text Box 8"/>
        <xdr:cNvSpPr txBox="1">
          <a:spLocks noChangeArrowheads="1"/>
        </xdr:cNvSpPr>
      </xdr:nvSpPr>
      <xdr:spPr bwMode="auto">
        <a:xfrm>
          <a:off x="8382000" y="12877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22" name="Text Box 9"/>
        <xdr:cNvSpPr txBox="1">
          <a:spLocks noChangeArrowheads="1"/>
        </xdr:cNvSpPr>
      </xdr:nvSpPr>
      <xdr:spPr bwMode="auto">
        <a:xfrm>
          <a:off x="6286500" y="12877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23" name="Text Box 10"/>
        <xdr:cNvSpPr txBox="1">
          <a:spLocks noChangeArrowheads="1"/>
        </xdr:cNvSpPr>
      </xdr:nvSpPr>
      <xdr:spPr bwMode="auto">
        <a:xfrm>
          <a:off x="6286500" y="12877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24" name="Text Box 11"/>
        <xdr:cNvSpPr txBox="1">
          <a:spLocks noChangeArrowheads="1"/>
        </xdr:cNvSpPr>
      </xdr:nvSpPr>
      <xdr:spPr bwMode="auto">
        <a:xfrm>
          <a:off x="8382000" y="13258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25" name="Text Box 12"/>
        <xdr:cNvSpPr txBox="1">
          <a:spLocks noChangeArrowheads="1"/>
        </xdr:cNvSpPr>
      </xdr:nvSpPr>
      <xdr:spPr bwMode="auto">
        <a:xfrm>
          <a:off x="8382000" y="13258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26" name="Text Box 1"/>
        <xdr:cNvSpPr txBox="1">
          <a:spLocks noChangeArrowheads="1"/>
        </xdr:cNvSpPr>
      </xdr:nvSpPr>
      <xdr:spPr bwMode="auto">
        <a:xfrm>
          <a:off x="5286375" y="12877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27" name="Text Box 2"/>
        <xdr:cNvSpPr txBox="1">
          <a:spLocks noChangeArrowheads="1"/>
        </xdr:cNvSpPr>
      </xdr:nvSpPr>
      <xdr:spPr bwMode="auto">
        <a:xfrm>
          <a:off x="5286375" y="12877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28" name="Text Box 3"/>
        <xdr:cNvSpPr txBox="1">
          <a:spLocks noChangeArrowheads="1"/>
        </xdr:cNvSpPr>
      </xdr:nvSpPr>
      <xdr:spPr bwMode="auto">
        <a:xfrm>
          <a:off x="7553325" y="13258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29" name="Text Box 4"/>
        <xdr:cNvSpPr txBox="1">
          <a:spLocks noChangeArrowheads="1"/>
        </xdr:cNvSpPr>
      </xdr:nvSpPr>
      <xdr:spPr bwMode="auto">
        <a:xfrm>
          <a:off x="7553325" y="13258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30" name="Text Box 1"/>
        <xdr:cNvSpPr txBox="1">
          <a:spLocks noChangeArrowheads="1"/>
        </xdr:cNvSpPr>
      </xdr:nvSpPr>
      <xdr:spPr bwMode="auto">
        <a:xfrm>
          <a:off x="5286375" y="12877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31" name="Text Box 2"/>
        <xdr:cNvSpPr txBox="1">
          <a:spLocks noChangeArrowheads="1"/>
        </xdr:cNvSpPr>
      </xdr:nvSpPr>
      <xdr:spPr bwMode="auto">
        <a:xfrm>
          <a:off x="5286375" y="12877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32" name="Text Box 3"/>
        <xdr:cNvSpPr txBox="1">
          <a:spLocks noChangeArrowheads="1"/>
        </xdr:cNvSpPr>
      </xdr:nvSpPr>
      <xdr:spPr bwMode="auto">
        <a:xfrm>
          <a:off x="7553325" y="13258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33" name="Text Box 4"/>
        <xdr:cNvSpPr txBox="1">
          <a:spLocks noChangeArrowheads="1"/>
        </xdr:cNvSpPr>
      </xdr:nvSpPr>
      <xdr:spPr bwMode="auto">
        <a:xfrm>
          <a:off x="7553325" y="132588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285750</xdr:colOff>
      <xdr:row>67</xdr:row>
      <xdr:rowOff>0</xdr:rowOff>
    </xdr:from>
    <xdr:to>
      <xdr:col>9</xdr:col>
      <xdr:colOff>371475</xdr:colOff>
      <xdr:row>67</xdr:row>
      <xdr:rowOff>0</xdr:rowOff>
    </xdr:to>
    <xdr:sp macro="" textlink="">
      <xdr:nvSpPr>
        <xdr:cNvPr id="35914" name="Text Box 1"/>
        <xdr:cNvSpPr txBox="1">
          <a:spLocks noChangeArrowheads="1"/>
        </xdr:cNvSpPr>
      </xdr:nvSpPr>
      <xdr:spPr bwMode="auto">
        <a:xfrm>
          <a:off x="4124325" y="12477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5915" name="Text Box 2"/>
        <xdr:cNvSpPr txBox="1">
          <a:spLocks noChangeArrowheads="1"/>
        </xdr:cNvSpPr>
      </xdr:nvSpPr>
      <xdr:spPr bwMode="auto">
        <a:xfrm>
          <a:off x="4124325" y="12477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5916" name="Text Box 3"/>
        <xdr:cNvSpPr txBox="1">
          <a:spLocks noChangeArrowheads="1"/>
        </xdr:cNvSpPr>
      </xdr:nvSpPr>
      <xdr:spPr bwMode="auto">
        <a:xfrm>
          <a:off x="543877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5917" name="Text Box 4"/>
        <xdr:cNvSpPr txBox="1">
          <a:spLocks noChangeArrowheads="1"/>
        </xdr:cNvSpPr>
      </xdr:nvSpPr>
      <xdr:spPr bwMode="auto">
        <a:xfrm>
          <a:off x="543877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5918" name="Text Box 5"/>
        <xdr:cNvSpPr txBox="1">
          <a:spLocks noChangeArrowheads="1"/>
        </xdr:cNvSpPr>
      </xdr:nvSpPr>
      <xdr:spPr bwMode="auto">
        <a:xfrm>
          <a:off x="4124325" y="12477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5919" name="Text Box 6"/>
        <xdr:cNvSpPr txBox="1">
          <a:spLocks noChangeArrowheads="1"/>
        </xdr:cNvSpPr>
      </xdr:nvSpPr>
      <xdr:spPr bwMode="auto">
        <a:xfrm>
          <a:off x="4124325" y="12477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5920" name="Text Box 7"/>
        <xdr:cNvSpPr txBox="1">
          <a:spLocks noChangeArrowheads="1"/>
        </xdr:cNvSpPr>
      </xdr:nvSpPr>
      <xdr:spPr bwMode="auto">
        <a:xfrm>
          <a:off x="543877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5921" name="Text Box 8"/>
        <xdr:cNvSpPr txBox="1">
          <a:spLocks noChangeArrowheads="1"/>
        </xdr:cNvSpPr>
      </xdr:nvSpPr>
      <xdr:spPr bwMode="auto">
        <a:xfrm>
          <a:off x="543877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35922" name="Text Box 9"/>
        <xdr:cNvSpPr txBox="1">
          <a:spLocks noChangeArrowheads="1"/>
        </xdr:cNvSpPr>
      </xdr:nvSpPr>
      <xdr:spPr bwMode="auto">
        <a:xfrm>
          <a:off x="412432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35923" name="Text Box 10"/>
        <xdr:cNvSpPr txBox="1">
          <a:spLocks noChangeArrowheads="1"/>
        </xdr:cNvSpPr>
      </xdr:nvSpPr>
      <xdr:spPr bwMode="auto">
        <a:xfrm>
          <a:off x="412432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35924" name="Text Box 11"/>
        <xdr:cNvSpPr txBox="1">
          <a:spLocks noChangeArrowheads="1"/>
        </xdr:cNvSpPr>
      </xdr:nvSpPr>
      <xdr:spPr bwMode="auto">
        <a:xfrm>
          <a:off x="5438775" y="128206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35925" name="Text Box 12"/>
        <xdr:cNvSpPr txBox="1">
          <a:spLocks noChangeArrowheads="1"/>
        </xdr:cNvSpPr>
      </xdr:nvSpPr>
      <xdr:spPr bwMode="auto">
        <a:xfrm>
          <a:off x="5438775" y="128206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4" name="Text Box 1"/>
        <xdr:cNvSpPr txBox="1">
          <a:spLocks noChangeArrowheads="1"/>
        </xdr:cNvSpPr>
      </xdr:nvSpPr>
      <xdr:spPr bwMode="auto">
        <a:xfrm>
          <a:off x="6076950" y="127444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5" name="Text Box 2"/>
        <xdr:cNvSpPr txBox="1">
          <a:spLocks noChangeArrowheads="1"/>
        </xdr:cNvSpPr>
      </xdr:nvSpPr>
      <xdr:spPr bwMode="auto">
        <a:xfrm>
          <a:off x="6076950" y="127444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16" name="Text Box 3"/>
        <xdr:cNvSpPr txBox="1">
          <a:spLocks noChangeArrowheads="1"/>
        </xdr:cNvSpPr>
      </xdr:nvSpPr>
      <xdr:spPr bwMode="auto">
        <a:xfrm>
          <a:off x="8172450"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17" name="Text Box 4"/>
        <xdr:cNvSpPr txBox="1">
          <a:spLocks noChangeArrowheads="1"/>
        </xdr:cNvSpPr>
      </xdr:nvSpPr>
      <xdr:spPr bwMode="auto">
        <a:xfrm>
          <a:off x="8172450"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8" name="Text Box 5"/>
        <xdr:cNvSpPr txBox="1">
          <a:spLocks noChangeArrowheads="1"/>
        </xdr:cNvSpPr>
      </xdr:nvSpPr>
      <xdr:spPr bwMode="auto">
        <a:xfrm>
          <a:off x="6076950" y="127444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9" name="Text Box 6"/>
        <xdr:cNvSpPr txBox="1">
          <a:spLocks noChangeArrowheads="1"/>
        </xdr:cNvSpPr>
      </xdr:nvSpPr>
      <xdr:spPr bwMode="auto">
        <a:xfrm>
          <a:off x="6076950" y="127444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20" name="Text Box 7"/>
        <xdr:cNvSpPr txBox="1">
          <a:spLocks noChangeArrowheads="1"/>
        </xdr:cNvSpPr>
      </xdr:nvSpPr>
      <xdr:spPr bwMode="auto">
        <a:xfrm>
          <a:off x="8172450"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21" name="Text Box 8"/>
        <xdr:cNvSpPr txBox="1">
          <a:spLocks noChangeArrowheads="1"/>
        </xdr:cNvSpPr>
      </xdr:nvSpPr>
      <xdr:spPr bwMode="auto">
        <a:xfrm>
          <a:off x="8172450"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22" name="Text Box 9"/>
        <xdr:cNvSpPr txBox="1">
          <a:spLocks noChangeArrowheads="1"/>
        </xdr:cNvSpPr>
      </xdr:nvSpPr>
      <xdr:spPr bwMode="auto">
        <a:xfrm>
          <a:off x="6076950"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23" name="Text Box 10"/>
        <xdr:cNvSpPr txBox="1">
          <a:spLocks noChangeArrowheads="1"/>
        </xdr:cNvSpPr>
      </xdr:nvSpPr>
      <xdr:spPr bwMode="auto">
        <a:xfrm>
          <a:off x="6076950"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24" name="Text Box 11"/>
        <xdr:cNvSpPr txBox="1">
          <a:spLocks noChangeArrowheads="1"/>
        </xdr:cNvSpPr>
      </xdr:nvSpPr>
      <xdr:spPr bwMode="auto">
        <a:xfrm>
          <a:off x="8172450" y="13296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25" name="Text Box 12"/>
        <xdr:cNvSpPr txBox="1">
          <a:spLocks noChangeArrowheads="1"/>
        </xdr:cNvSpPr>
      </xdr:nvSpPr>
      <xdr:spPr bwMode="auto">
        <a:xfrm>
          <a:off x="8172450" y="13296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26" name="Text Box 1"/>
        <xdr:cNvSpPr txBox="1">
          <a:spLocks noChangeArrowheads="1"/>
        </xdr:cNvSpPr>
      </xdr:nvSpPr>
      <xdr:spPr bwMode="auto">
        <a:xfrm>
          <a:off x="6076950" y="127444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27" name="Text Box 2"/>
        <xdr:cNvSpPr txBox="1">
          <a:spLocks noChangeArrowheads="1"/>
        </xdr:cNvSpPr>
      </xdr:nvSpPr>
      <xdr:spPr bwMode="auto">
        <a:xfrm>
          <a:off x="6076950" y="127444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28" name="Text Box 3"/>
        <xdr:cNvSpPr txBox="1">
          <a:spLocks noChangeArrowheads="1"/>
        </xdr:cNvSpPr>
      </xdr:nvSpPr>
      <xdr:spPr bwMode="auto">
        <a:xfrm>
          <a:off x="8172450"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29" name="Text Box 4"/>
        <xdr:cNvSpPr txBox="1">
          <a:spLocks noChangeArrowheads="1"/>
        </xdr:cNvSpPr>
      </xdr:nvSpPr>
      <xdr:spPr bwMode="auto">
        <a:xfrm>
          <a:off x="8172450"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0" name="Text Box 5"/>
        <xdr:cNvSpPr txBox="1">
          <a:spLocks noChangeArrowheads="1"/>
        </xdr:cNvSpPr>
      </xdr:nvSpPr>
      <xdr:spPr bwMode="auto">
        <a:xfrm>
          <a:off x="6076950" y="127444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1" name="Text Box 6"/>
        <xdr:cNvSpPr txBox="1">
          <a:spLocks noChangeArrowheads="1"/>
        </xdr:cNvSpPr>
      </xdr:nvSpPr>
      <xdr:spPr bwMode="auto">
        <a:xfrm>
          <a:off x="6076950" y="127444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2" name="Text Box 7"/>
        <xdr:cNvSpPr txBox="1">
          <a:spLocks noChangeArrowheads="1"/>
        </xdr:cNvSpPr>
      </xdr:nvSpPr>
      <xdr:spPr bwMode="auto">
        <a:xfrm>
          <a:off x="8172450"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3" name="Text Box 8"/>
        <xdr:cNvSpPr txBox="1">
          <a:spLocks noChangeArrowheads="1"/>
        </xdr:cNvSpPr>
      </xdr:nvSpPr>
      <xdr:spPr bwMode="auto">
        <a:xfrm>
          <a:off x="8172450"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34" name="Text Box 9"/>
        <xdr:cNvSpPr txBox="1">
          <a:spLocks noChangeArrowheads="1"/>
        </xdr:cNvSpPr>
      </xdr:nvSpPr>
      <xdr:spPr bwMode="auto">
        <a:xfrm>
          <a:off x="6076950"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35" name="Text Box 10"/>
        <xdr:cNvSpPr txBox="1">
          <a:spLocks noChangeArrowheads="1"/>
        </xdr:cNvSpPr>
      </xdr:nvSpPr>
      <xdr:spPr bwMode="auto">
        <a:xfrm>
          <a:off x="6076950"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36" name="Text Box 11"/>
        <xdr:cNvSpPr txBox="1">
          <a:spLocks noChangeArrowheads="1"/>
        </xdr:cNvSpPr>
      </xdr:nvSpPr>
      <xdr:spPr bwMode="auto">
        <a:xfrm>
          <a:off x="8172450" y="13296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37" name="Text Box 12"/>
        <xdr:cNvSpPr txBox="1">
          <a:spLocks noChangeArrowheads="1"/>
        </xdr:cNvSpPr>
      </xdr:nvSpPr>
      <xdr:spPr bwMode="auto">
        <a:xfrm>
          <a:off x="8172450" y="13296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38" name="Text Box 1"/>
        <xdr:cNvSpPr txBox="1">
          <a:spLocks noChangeArrowheads="1"/>
        </xdr:cNvSpPr>
      </xdr:nvSpPr>
      <xdr:spPr bwMode="auto">
        <a:xfrm>
          <a:off x="5076825"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39" name="Text Box 2"/>
        <xdr:cNvSpPr txBox="1">
          <a:spLocks noChangeArrowheads="1"/>
        </xdr:cNvSpPr>
      </xdr:nvSpPr>
      <xdr:spPr bwMode="auto">
        <a:xfrm>
          <a:off x="5076825"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40" name="Text Box 3"/>
        <xdr:cNvSpPr txBox="1">
          <a:spLocks noChangeArrowheads="1"/>
        </xdr:cNvSpPr>
      </xdr:nvSpPr>
      <xdr:spPr bwMode="auto">
        <a:xfrm>
          <a:off x="7343775" y="13296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41" name="Text Box 4"/>
        <xdr:cNvSpPr txBox="1">
          <a:spLocks noChangeArrowheads="1"/>
        </xdr:cNvSpPr>
      </xdr:nvSpPr>
      <xdr:spPr bwMode="auto">
        <a:xfrm>
          <a:off x="7343775" y="13296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42" name="Text Box 1"/>
        <xdr:cNvSpPr txBox="1">
          <a:spLocks noChangeArrowheads="1"/>
        </xdr:cNvSpPr>
      </xdr:nvSpPr>
      <xdr:spPr bwMode="auto">
        <a:xfrm>
          <a:off x="5076825"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43" name="Text Box 2"/>
        <xdr:cNvSpPr txBox="1">
          <a:spLocks noChangeArrowheads="1"/>
        </xdr:cNvSpPr>
      </xdr:nvSpPr>
      <xdr:spPr bwMode="auto">
        <a:xfrm>
          <a:off x="5076825" y="12915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44" name="Text Box 3"/>
        <xdr:cNvSpPr txBox="1">
          <a:spLocks noChangeArrowheads="1"/>
        </xdr:cNvSpPr>
      </xdr:nvSpPr>
      <xdr:spPr bwMode="auto">
        <a:xfrm>
          <a:off x="7343775" y="13296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45" name="Text Box 4"/>
        <xdr:cNvSpPr txBox="1">
          <a:spLocks noChangeArrowheads="1"/>
        </xdr:cNvSpPr>
      </xdr:nvSpPr>
      <xdr:spPr bwMode="auto">
        <a:xfrm>
          <a:off x="7343775" y="13296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285750</xdr:colOff>
      <xdr:row>67</xdr:row>
      <xdr:rowOff>0</xdr:rowOff>
    </xdr:from>
    <xdr:to>
      <xdr:col>9</xdr:col>
      <xdr:colOff>371475</xdr:colOff>
      <xdr:row>67</xdr:row>
      <xdr:rowOff>0</xdr:rowOff>
    </xdr:to>
    <xdr:sp macro="" textlink="">
      <xdr:nvSpPr>
        <xdr:cNvPr id="34890" name="Text Box 1"/>
        <xdr:cNvSpPr txBox="1">
          <a:spLocks noChangeArrowheads="1"/>
        </xdr:cNvSpPr>
      </xdr:nvSpPr>
      <xdr:spPr bwMode="auto">
        <a:xfrm>
          <a:off x="4124325" y="12477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4891" name="Text Box 2"/>
        <xdr:cNvSpPr txBox="1">
          <a:spLocks noChangeArrowheads="1"/>
        </xdr:cNvSpPr>
      </xdr:nvSpPr>
      <xdr:spPr bwMode="auto">
        <a:xfrm>
          <a:off x="4124325" y="12477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4892" name="Text Box 3"/>
        <xdr:cNvSpPr txBox="1">
          <a:spLocks noChangeArrowheads="1"/>
        </xdr:cNvSpPr>
      </xdr:nvSpPr>
      <xdr:spPr bwMode="auto">
        <a:xfrm>
          <a:off x="543877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4893" name="Text Box 4"/>
        <xdr:cNvSpPr txBox="1">
          <a:spLocks noChangeArrowheads="1"/>
        </xdr:cNvSpPr>
      </xdr:nvSpPr>
      <xdr:spPr bwMode="auto">
        <a:xfrm>
          <a:off x="543877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4894" name="Text Box 6"/>
        <xdr:cNvSpPr txBox="1">
          <a:spLocks noChangeArrowheads="1"/>
        </xdr:cNvSpPr>
      </xdr:nvSpPr>
      <xdr:spPr bwMode="auto">
        <a:xfrm>
          <a:off x="4124325" y="12477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4895" name="Text Box 7"/>
        <xdr:cNvSpPr txBox="1">
          <a:spLocks noChangeArrowheads="1"/>
        </xdr:cNvSpPr>
      </xdr:nvSpPr>
      <xdr:spPr bwMode="auto">
        <a:xfrm>
          <a:off x="4124325" y="12477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4896" name="Text Box 8"/>
        <xdr:cNvSpPr txBox="1">
          <a:spLocks noChangeArrowheads="1"/>
        </xdr:cNvSpPr>
      </xdr:nvSpPr>
      <xdr:spPr bwMode="auto">
        <a:xfrm>
          <a:off x="543877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4897" name="Text Box 9"/>
        <xdr:cNvSpPr txBox="1">
          <a:spLocks noChangeArrowheads="1"/>
        </xdr:cNvSpPr>
      </xdr:nvSpPr>
      <xdr:spPr bwMode="auto">
        <a:xfrm>
          <a:off x="543877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34898" name="Text Box 10"/>
        <xdr:cNvSpPr txBox="1">
          <a:spLocks noChangeArrowheads="1"/>
        </xdr:cNvSpPr>
      </xdr:nvSpPr>
      <xdr:spPr bwMode="auto">
        <a:xfrm>
          <a:off x="412432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34899" name="Text Box 11"/>
        <xdr:cNvSpPr txBox="1">
          <a:spLocks noChangeArrowheads="1"/>
        </xdr:cNvSpPr>
      </xdr:nvSpPr>
      <xdr:spPr bwMode="auto">
        <a:xfrm>
          <a:off x="4124325" y="126492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34900" name="Text Box 12"/>
        <xdr:cNvSpPr txBox="1">
          <a:spLocks noChangeArrowheads="1"/>
        </xdr:cNvSpPr>
      </xdr:nvSpPr>
      <xdr:spPr bwMode="auto">
        <a:xfrm>
          <a:off x="5438775" y="128206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34901" name="Text Box 13"/>
        <xdr:cNvSpPr txBox="1">
          <a:spLocks noChangeArrowheads="1"/>
        </xdr:cNvSpPr>
      </xdr:nvSpPr>
      <xdr:spPr bwMode="auto">
        <a:xfrm>
          <a:off x="5438775" y="128206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4" name="Text Box 1"/>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5" name="Text Box 2"/>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16" name="Text Box 3"/>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17" name="Text Box 4"/>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8" name="Text Box 5"/>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19" name="Text Box 6"/>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20" name="Text Box 7"/>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21" name="Text Box 8"/>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22" name="Text Box 9"/>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23" name="Text Box 10"/>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24" name="Text Box 11"/>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25" name="Text Box 12"/>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26" name="Text Box 1"/>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27" name="Text Box 2"/>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28" name="Text Box 3"/>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29" name="Text Box 4"/>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0" name="Text Box 5"/>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1" name="Text Box 6"/>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2" name="Text Box 7"/>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33" name="Text Box 8"/>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34" name="Text Box 9"/>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35" name="Text Box 10"/>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36" name="Text Box 11"/>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37" name="Text Box 12"/>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8" name="Text Box 1"/>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39" name="Text Box 2"/>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40" name="Text Box 3"/>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41" name="Text Box 4"/>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42" name="Text Box 5"/>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67</xdr:row>
      <xdr:rowOff>0</xdr:rowOff>
    </xdr:from>
    <xdr:to>
      <xdr:col>9</xdr:col>
      <xdr:colOff>371475</xdr:colOff>
      <xdr:row>67</xdr:row>
      <xdr:rowOff>0</xdr:rowOff>
    </xdr:to>
    <xdr:sp macro="" textlink="">
      <xdr:nvSpPr>
        <xdr:cNvPr id="43" name="Text Box 6"/>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44" name="Text Box 7"/>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68</xdr:row>
      <xdr:rowOff>0</xdr:rowOff>
    </xdr:from>
    <xdr:to>
      <xdr:col>11</xdr:col>
      <xdr:colOff>371475</xdr:colOff>
      <xdr:row>68</xdr:row>
      <xdr:rowOff>0</xdr:rowOff>
    </xdr:to>
    <xdr:sp macro="" textlink="">
      <xdr:nvSpPr>
        <xdr:cNvPr id="45" name="Text Box 8"/>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46" name="Text Box 9"/>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68</xdr:row>
      <xdr:rowOff>0</xdr:rowOff>
    </xdr:from>
    <xdr:to>
      <xdr:col>9</xdr:col>
      <xdr:colOff>371475</xdr:colOff>
      <xdr:row>68</xdr:row>
      <xdr:rowOff>0</xdr:rowOff>
    </xdr:to>
    <xdr:sp macro="" textlink="">
      <xdr:nvSpPr>
        <xdr:cNvPr id="47" name="Text Box 10"/>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48" name="Text Box 11"/>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69</xdr:row>
      <xdr:rowOff>0</xdr:rowOff>
    </xdr:from>
    <xdr:to>
      <xdr:col>11</xdr:col>
      <xdr:colOff>371475</xdr:colOff>
      <xdr:row>69</xdr:row>
      <xdr:rowOff>0</xdr:rowOff>
    </xdr:to>
    <xdr:sp macro="" textlink="">
      <xdr:nvSpPr>
        <xdr:cNvPr id="49" name="Text Box 12"/>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50" name="Text Box 1"/>
        <xdr:cNvSpPr txBox="1">
          <a:spLocks noChangeArrowheads="1"/>
        </xdr:cNvSpPr>
      </xdr:nvSpPr>
      <xdr:spPr bwMode="auto">
        <a:xfrm>
          <a:off x="5076825"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51" name="Text Box 2"/>
        <xdr:cNvSpPr txBox="1">
          <a:spLocks noChangeArrowheads="1"/>
        </xdr:cNvSpPr>
      </xdr:nvSpPr>
      <xdr:spPr bwMode="auto">
        <a:xfrm>
          <a:off x="5076825"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52" name="Text Box 3"/>
        <xdr:cNvSpPr txBox="1">
          <a:spLocks noChangeArrowheads="1"/>
        </xdr:cNvSpPr>
      </xdr:nvSpPr>
      <xdr:spPr bwMode="auto">
        <a:xfrm>
          <a:off x="7343775"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53" name="Text Box 4"/>
        <xdr:cNvSpPr txBox="1">
          <a:spLocks noChangeArrowheads="1"/>
        </xdr:cNvSpPr>
      </xdr:nvSpPr>
      <xdr:spPr bwMode="auto">
        <a:xfrm>
          <a:off x="7343775"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54" name="Text Box 1"/>
        <xdr:cNvSpPr txBox="1">
          <a:spLocks noChangeArrowheads="1"/>
        </xdr:cNvSpPr>
      </xdr:nvSpPr>
      <xdr:spPr bwMode="auto">
        <a:xfrm>
          <a:off x="5076825"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68</xdr:row>
      <xdr:rowOff>0</xdr:rowOff>
    </xdr:from>
    <xdr:to>
      <xdr:col>8</xdr:col>
      <xdr:colOff>371475</xdr:colOff>
      <xdr:row>68</xdr:row>
      <xdr:rowOff>0</xdr:rowOff>
    </xdr:to>
    <xdr:sp macro="" textlink="">
      <xdr:nvSpPr>
        <xdr:cNvPr id="55" name="Text Box 2"/>
        <xdr:cNvSpPr txBox="1">
          <a:spLocks noChangeArrowheads="1"/>
        </xdr:cNvSpPr>
      </xdr:nvSpPr>
      <xdr:spPr bwMode="auto">
        <a:xfrm>
          <a:off x="5076825"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56" name="Text Box 3"/>
        <xdr:cNvSpPr txBox="1">
          <a:spLocks noChangeArrowheads="1"/>
        </xdr:cNvSpPr>
      </xdr:nvSpPr>
      <xdr:spPr bwMode="auto">
        <a:xfrm>
          <a:off x="7343775"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69</xdr:row>
      <xdr:rowOff>0</xdr:rowOff>
    </xdr:from>
    <xdr:to>
      <xdr:col>10</xdr:col>
      <xdr:colOff>371475</xdr:colOff>
      <xdr:row>69</xdr:row>
      <xdr:rowOff>0</xdr:rowOff>
    </xdr:to>
    <xdr:sp macro="" textlink="">
      <xdr:nvSpPr>
        <xdr:cNvPr id="57" name="Text Box 4"/>
        <xdr:cNvSpPr txBox="1">
          <a:spLocks noChangeArrowheads="1"/>
        </xdr:cNvSpPr>
      </xdr:nvSpPr>
      <xdr:spPr bwMode="auto">
        <a:xfrm>
          <a:off x="7343775"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285750</xdr:colOff>
      <xdr:row>60</xdr:row>
      <xdr:rowOff>0</xdr:rowOff>
    </xdr:from>
    <xdr:to>
      <xdr:col>9</xdr:col>
      <xdr:colOff>371475</xdr:colOff>
      <xdr:row>60</xdr:row>
      <xdr:rowOff>0</xdr:rowOff>
    </xdr:to>
    <xdr:sp macro="" textlink="">
      <xdr:nvSpPr>
        <xdr:cNvPr id="32843" name="Text Box 1"/>
        <xdr:cNvSpPr txBox="1">
          <a:spLocks noChangeArrowheads="1"/>
        </xdr:cNvSpPr>
      </xdr:nvSpPr>
      <xdr:spPr bwMode="auto">
        <a:xfrm>
          <a:off x="4124325" y="12096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60</xdr:row>
      <xdr:rowOff>0</xdr:rowOff>
    </xdr:from>
    <xdr:to>
      <xdr:col>9</xdr:col>
      <xdr:colOff>371475</xdr:colOff>
      <xdr:row>60</xdr:row>
      <xdr:rowOff>0</xdr:rowOff>
    </xdr:to>
    <xdr:sp macro="" textlink="">
      <xdr:nvSpPr>
        <xdr:cNvPr id="32844" name="Text Box 2"/>
        <xdr:cNvSpPr txBox="1">
          <a:spLocks noChangeArrowheads="1"/>
        </xdr:cNvSpPr>
      </xdr:nvSpPr>
      <xdr:spPr bwMode="auto">
        <a:xfrm>
          <a:off x="4124325" y="12096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60</xdr:row>
      <xdr:rowOff>0</xdr:rowOff>
    </xdr:from>
    <xdr:to>
      <xdr:col>8</xdr:col>
      <xdr:colOff>371475</xdr:colOff>
      <xdr:row>60</xdr:row>
      <xdr:rowOff>0</xdr:rowOff>
    </xdr:to>
    <xdr:sp macro="" textlink="">
      <xdr:nvSpPr>
        <xdr:cNvPr id="32851" name="Text Box 9"/>
        <xdr:cNvSpPr txBox="1">
          <a:spLocks noChangeArrowheads="1"/>
        </xdr:cNvSpPr>
      </xdr:nvSpPr>
      <xdr:spPr bwMode="auto">
        <a:xfrm>
          <a:off x="3533775" y="12096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60</xdr:row>
      <xdr:rowOff>0</xdr:rowOff>
    </xdr:from>
    <xdr:to>
      <xdr:col>8</xdr:col>
      <xdr:colOff>371475</xdr:colOff>
      <xdr:row>60</xdr:row>
      <xdr:rowOff>0</xdr:rowOff>
    </xdr:to>
    <xdr:sp macro="" textlink="">
      <xdr:nvSpPr>
        <xdr:cNvPr id="32852" name="Text Box 10"/>
        <xdr:cNvSpPr txBox="1">
          <a:spLocks noChangeArrowheads="1"/>
        </xdr:cNvSpPr>
      </xdr:nvSpPr>
      <xdr:spPr bwMode="auto">
        <a:xfrm>
          <a:off x="3533775" y="12096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14" name="Text Box 1"/>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15" name="Text Box 2"/>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16" name="Text Box 3"/>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17" name="Text Box 4"/>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18" name="Text Box 6"/>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19" name="Text Box 7"/>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20" name="Text Box 8"/>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21" name="Text Box 9"/>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65</xdr:row>
      <xdr:rowOff>0</xdr:rowOff>
    </xdr:from>
    <xdr:to>
      <xdr:col>9</xdr:col>
      <xdr:colOff>371475</xdr:colOff>
      <xdr:row>65</xdr:row>
      <xdr:rowOff>0</xdr:rowOff>
    </xdr:to>
    <xdr:sp macro="" textlink="">
      <xdr:nvSpPr>
        <xdr:cNvPr id="22" name="Text Box 10"/>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65</xdr:row>
      <xdr:rowOff>0</xdr:rowOff>
    </xdr:from>
    <xdr:to>
      <xdr:col>9</xdr:col>
      <xdr:colOff>371475</xdr:colOff>
      <xdr:row>65</xdr:row>
      <xdr:rowOff>0</xdr:rowOff>
    </xdr:to>
    <xdr:sp macro="" textlink="">
      <xdr:nvSpPr>
        <xdr:cNvPr id="23" name="Text Box 11"/>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66</xdr:row>
      <xdr:rowOff>0</xdr:rowOff>
    </xdr:from>
    <xdr:to>
      <xdr:col>11</xdr:col>
      <xdr:colOff>371475</xdr:colOff>
      <xdr:row>66</xdr:row>
      <xdr:rowOff>0</xdr:rowOff>
    </xdr:to>
    <xdr:sp macro="" textlink="">
      <xdr:nvSpPr>
        <xdr:cNvPr id="24" name="Text Box 12"/>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66</xdr:row>
      <xdr:rowOff>0</xdr:rowOff>
    </xdr:from>
    <xdr:to>
      <xdr:col>11</xdr:col>
      <xdr:colOff>371475</xdr:colOff>
      <xdr:row>66</xdr:row>
      <xdr:rowOff>0</xdr:rowOff>
    </xdr:to>
    <xdr:sp macro="" textlink="">
      <xdr:nvSpPr>
        <xdr:cNvPr id="25" name="Text Box 13"/>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26" name="Text Box 1"/>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27" name="Text Box 2"/>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28" name="Text Box 3"/>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29" name="Text Box 4"/>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30" name="Text Box 5"/>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31" name="Text Box 6"/>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32" name="Text Box 7"/>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33" name="Text Box 8"/>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65</xdr:row>
      <xdr:rowOff>0</xdr:rowOff>
    </xdr:from>
    <xdr:to>
      <xdr:col>9</xdr:col>
      <xdr:colOff>371475</xdr:colOff>
      <xdr:row>65</xdr:row>
      <xdr:rowOff>0</xdr:rowOff>
    </xdr:to>
    <xdr:sp macro="" textlink="">
      <xdr:nvSpPr>
        <xdr:cNvPr id="34" name="Text Box 9"/>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65</xdr:row>
      <xdr:rowOff>0</xdr:rowOff>
    </xdr:from>
    <xdr:to>
      <xdr:col>9</xdr:col>
      <xdr:colOff>371475</xdr:colOff>
      <xdr:row>65</xdr:row>
      <xdr:rowOff>0</xdr:rowOff>
    </xdr:to>
    <xdr:sp macro="" textlink="">
      <xdr:nvSpPr>
        <xdr:cNvPr id="35" name="Text Box 10"/>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66</xdr:row>
      <xdr:rowOff>0</xdr:rowOff>
    </xdr:from>
    <xdr:to>
      <xdr:col>11</xdr:col>
      <xdr:colOff>371475</xdr:colOff>
      <xdr:row>66</xdr:row>
      <xdr:rowOff>0</xdr:rowOff>
    </xdr:to>
    <xdr:sp macro="" textlink="">
      <xdr:nvSpPr>
        <xdr:cNvPr id="36" name="Text Box 11"/>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66</xdr:row>
      <xdr:rowOff>0</xdr:rowOff>
    </xdr:from>
    <xdr:to>
      <xdr:col>11</xdr:col>
      <xdr:colOff>371475</xdr:colOff>
      <xdr:row>66</xdr:row>
      <xdr:rowOff>0</xdr:rowOff>
    </xdr:to>
    <xdr:sp macro="" textlink="">
      <xdr:nvSpPr>
        <xdr:cNvPr id="37" name="Text Box 12"/>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38" name="Text Box 1"/>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39" name="Text Box 2"/>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40" name="Text Box 3"/>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41" name="Text Box 4"/>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42" name="Text Box 5"/>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43" name="Text Box 6"/>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44" name="Text Box 7"/>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45" name="Text Box 8"/>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65</xdr:row>
      <xdr:rowOff>0</xdr:rowOff>
    </xdr:from>
    <xdr:to>
      <xdr:col>9</xdr:col>
      <xdr:colOff>371475</xdr:colOff>
      <xdr:row>65</xdr:row>
      <xdr:rowOff>0</xdr:rowOff>
    </xdr:to>
    <xdr:sp macro="" textlink="">
      <xdr:nvSpPr>
        <xdr:cNvPr id="46" name="Text Box 9"/>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65</xdr:row>
      <xdr:rowOff>0</xdr:rowOff>
    </xdr:from>
    <xdr:to>
      <xdr:col>9</xdr:col>
      <xdr:colOff>371475</xdr:colOff>
      <xdr:row>65</xdr:row>
      <xdr:rowOff>0</xdr:rowOff>
    </xdr:to>
    <xdr:sp macro="" textlink="">
      <xdr:nvSpPr>
        <xdr:cNvPr id="47" name="Text Box 10"/>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66</xdr:row>
      <xdr:rowOff>0</xdr:rowOff>
    </xdr:from>
    <xdr:to>
      <xdr:col>11</xdr:col>
      <xdr:colOff>371475</xdr:colOff>
      <xdr:row>66</xdr:row>
      <xdr:rowOff>0</xdr:rowOff>
    </xdr:to>
    <xdr:sp macro="" textlink="">
      <xdr:nvSpPr>
        <xdr:cNvPr id="48" name="Text Box 11"/>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66</xdr:row>
      <xdr:rowOff>0</xdr:rowOff>
    </xdr:from>
    <xdr:to>
      <xdr:col>11</xdr:col>
      <xdr:colOff>371475</xdr:colOff>
      <xdr:row>66</xdr:row>
      <xdr:rowOff>0</xdr:rowOff>
    </xdr:to>
    <xdr:sp macro="" textlink="">
      <xdr:nvSpPr>
        <xdr:cNvPr id="49" name="Text Box 12"/>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50" name="Text Box 1"/>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51" name="Text Box 2"/>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52" name="Text Box 3"/>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53" name="Text Box 4"/>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54" name="Text Box 5"/>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64</xdr:row>
      <xdr:rowOff>0</xdr:rowOff>
    </xdr:from>
    <xdr:to>
      <xdr:col>9</xdr:col>
      <xdr:colOff>371475</xdr:colOff>
      <xdr:row>64</xdr:row>
      <xdr:rowOff>0</xdr:rowOff>
    </xdr:to>
    <xdr:sp macro="" textlink="">
      <xdr:nvSpPr>
        <xdr:cNvPr id="55" name="Text Box 6"/>
        <xdr:cNvSpPr txBox="1">
          <a:spLocks noChangeArrowheads="1"/>
        </xdr:cNvSpPr>
      </xdr:nvSpPr>
      <xdr:spPr bwMode="auto">
        <a:xfrm>
          <a:off x="6076950" y="12582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56" name="Text Box 7"/>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65</xdr:row>
      <xdr:rowOff>0</xdr:rowOff>
    </xdr:from>
    <xdr:to>
      <xdr:col>11</xdr:col>
      <xdr:colOff>371475</xdr:colOff>
      <xdr:row>65</xdr:row>
      <xdr:rowOff>0</xdr:rowOff>
    </xdr:to>
    <xdr:sp macro="" textlink="">
      <xdr:nvSpPr>
        <xdr:cNvPr id="57" name="Text Box 8"/>
        <xdr:cNvSpPr txBox="1">
          <a:spLocks noChangeArrowheads="1"/>
        </xdr:cNvSpPr>
      </xdr:nvSpPr>
      <xdr:spPr bwMode="auto">
        <a:xfrm>
          <a:off x="81724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65</xdr:row>
      <xdr:rowOff>0</xdr:rowOff>
    </xdr:from>
    <xdr:to>
      <xdr:col>9</xdr:col>
      <xdr:colOff>371475</xdr:colOff>
      <xdr:row>65</xdr:row>
      <xdr:rowOff>0</xdr:rowOff>
    </xdr:to>
    <xdr:sp macro="" textlink="">
      <xdr:nvSpPr>
        <xdr:cNvPr id="58" name="Text Box 9"/>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65</xdr:row>
      <xdr:rowOff>0</xdr:rowOff>
    </xdr:from>
    <xdr:to>
      <xdr:col>9</xdr:col>
      <xdr:colOff>371475</xdr:colOff>
      <xdr:row>65</xdr:row>
      <xdr:rowOff>0</xdr:rowOff>
    </xdr:to>
    <xdr:sp macro="" textlink="">
      <xdr:nvSpPr>
        <xdr:cNvPr id="59" name="Text Box 10"/>
        <xdr:cNvSpPr txBox="1">
          <a:spLocks noChangeArrowheads="1"/>
        </xdr:cNvSpPr>
      </xdr:nvSpPr>
      <xdr:spPr bwMode="auto">
        <a:xfrm>
          <a:off x="6076950"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66</xdr:row>
      <xdr:rowOff>0</xdr:rowOff>
    </xdr:from>
    <xdr:to>
      <xdr:col>11</xdr:col>
      <xdr:colOff>371475</xdr:colOff>
      <xdr:row>66</xdr:row>
      <xdr:rowOff>0</xdr:rowOff>
    </xdr:to>
    <xdr:sp macro="" textlink="">
      <xdr:nvSpPr>
        <xdr:cNvPr id="60" name="Text Box 11"/>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66</xdr:row>
      <xdr:rowOff>0</xdr:rowOff>
    </xdr:from>
    <xdr:to>
      <xdr:col>11</xdr:col>
      <xdr:colOff>371475</xdr:colOff>
      <xdr:row>66</xdr:row>
      <xdr:rowOff>0</xdr:rowOff>
    </xdr:to>
    <xdr:sp macro="" textlink="">
      <xdr:nvSpPr>
        <xdr:cNvPr id="61" name="Text Box 12"/>
        <xdr:cNvSpPr txBox="1">
          <a:spLocks noChangeArrowheads="1"/>
        </xdr:cNvSpPr>
      </xdr:nvSpPr>
      <xdr:spPr bwMode="auto">
        <a:xfrm>
          <a:off x="8172450"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65</xdr:row>
      <xdr:rowOff>0</xdr:rowOff>
    </xdr:from>
    <xdr:to>
      <xdr:col>8</xdr:col>
      <xdr:colOff>371475</xdr:colOff>
      <xdr:row>65</xdr:row>
      <xdr:rowOff>0</xdr:rowOff>
    </xdr:to>
    <xdr:sp macro="" textlink="">
      <xdr:nvSpPr>
        <xdr:cNvPr id="62" name="Text Box 1"/>
        <xdr:cNvSpPr txBox="1">
          <a:spLocks noChangeArrowheads="1"/>
        </xdr:cNvSpPr>
      </xdr:nvSpPr>
      <xdr:spPr bwMode="auto">
        <a:xfrm>
          <a:off x="5076825"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65</xdr:row>
      <xdr:rowOff>0</xdr:rowOff>
    </xdr:from>
    <xdr:to>
      <xdr:col>8</xdr:col>
      <xdr:colOff>371475</xdr:colOff>
      <xdr:row>65</xdr:row>
      <xdr:rowOff>0</xdr:rowOff>
    </xdr:to>
    <xdr:sp macro="" textlink="">
      <xdr:nvSpPr>
        <xdr:cNvPr id="63" name="Text Box 2"/>
        <xdr:cNvSpPr txBox="1">
          <a:spLocks noChangeArrowheads="1"/>
        </xdr:cNvSpPr>
      </xdr:nvSpPr>
      <xdr:spPr bwMode="auto">
        <a:xfrm>
          <a:off x="5076825"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66</xdr:row>
      <xdr:rowOff>0</xdr:rowOff>
    </xdr:from>
    <xdr:to>
      <xdr:col>10</xdr:col>
      <xdr:colOff>371475</xdr:colOff>
      <xdr:row>66</xdr:row>
      <xdr:rowOff>0</xdr:rowOff>
    </xdr:to>
    <xdr:sp macro="" textlink="">
      <xdr:nvSpPr>
        <xdr:cNvPr id="64" name="Text Box 3"/>
        <xdr:cNvSpPr txBox="1">
          <a:spLocks noChangeArrowheads="1"/>
        </xdr:cNvSpPr>
      </xdr:nvSpPr>
      <xdr:spPr bwMode="auto">
        <a:xfrm>
          <a:off x="7343775"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66</xdr:row>
      <xdr:rowOff>0</xdr:rowOff>
    </xdr:from>
    <xdr:to>
      <xdr:col>10</xdr:col>
      <xdr:colOff>371475</xdr:colOff>
      <xdr:row>66</xdr:row>
      <xdr:rowOff>0</xdr:rowOff>
    </xdr:to>
    <xdr:sp macro="" textlink="">
      <xdr:nvSpPr>
        <xdr:cNvPr id="65" name="Text Box 4"/>
        <xdr:cNvSpPr txBox="1">
          <a:spLocks noChangeArrowheads="1"/>
        </xdr:cNvSpPr>
      </xdr:nvSpPr>
      <xdr:spPr bwMode="auto">
        <a:xfrm>
          <a:off x="7343775"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65</xdr:row>
      <xdr:rowOff>0</xdr:rowOff>
    </xdr:from>
    <xdr:to>
      <xdr:col>8</xdr:col>
      <xdr:colOff>371475</xdr:colOff>
      <xdr:row>65</xdr:row>
      <xdr:rowOff>0</xdr:rowOff>
    </xdr:to>
    <xdr:sp macro="" textlink="">
      <xdr:nvSpPr>
        <xdr:cNvPr id="66" name="Text Box 1"/>
        <xdr:cNvSpPr txBox="1">
          <a:spLocks noChangeArrowheads="1"/>
        </xdr:cNvSpPr>
      </xdr:nvSpPr>
      <xdr:spPr bwMode="auto">
        <a:xfrm>
          <a:off x="5076825"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65</xdr:row>
      <xdr:rowOff>0</xdr:rowOff>
    </xdr:from>
    <xdr:to>
      <xdr:col>8</xdr:col>
      <xdr:colOff>371475</xdr:colOff>
      <xdr:row>65</xdr:row>
      <xdr:rowOff>0</xdr:rowOff>
    </xdr:to>
    <xdr:sp macro="" textlink="">
      <xdr:nvSpPr>
        <xdr:cNvPr id="67" name="Text Box 2"/>
        <xdr:cNvSpPr txBox="1">
          <a:spLocks noChangeArrowheads="1"/>
        </xdr:cNvSpPr>
      </xdr:nvSpPr>
      <xdr:spPr bwMode="auto">
        <a:xfrm>
          <a:off x="5076825" y="127539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66</xdr:row>
      <xdr:rowOff>0</xdr:rowOff>
    </xdr:from>
    <xdr:to>
      <xdr:col>10</xdr:col>
      <xdr:colOff>371475</xdr:colOff>
      <xdr:row>66</xdr:row>
      <xdr:rowOff>0</xdr:rowOff>
    </xdr:to>
    <xdr:sp macro="" textlink="">
      <xdr:nvSpPr>
        <xdr:cNvPr id="68" name="Text Box 3"/>
        <xdr:cNvSpPr txBox="1">
          <a:spLocks noChangeArrowheads="1"/>
        </xdr:cNvSpPr>
      </xdr:nvSpPr>
      <xdr:spPr bwMode="auto">
        <a:xfrm>
          <a:off x="7343775"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66</xdr:row>
      <xdr:rowOff>0</xdr:rowOff>
    </xdr:from>
    <xdr:to>
      <xdr:col>10</xdr:col>
      <xdr:colOff>371475</xdr:colOff>
      <xdr:row>66</xdr:row>
      <xdr:rowOff>0</xdr:rowOff>
    </xdr:to>
    <xdr:sp macro="" textlink="">
      <xdr:nvSpPr>
        <xdr:cNvPr id="69" name="Text Box 4"/>
        <xdr:cNvSpPr txBox="1">
          <a:spLocks noChangeArrowheads="1"/>
        </xdr:cNvSpPr>
      </xdr:nvSpPr>
      <xdr:spPr bwMode="auto">
        <a:xfrm>
          <a:off x="7343775" y="130873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285750</xdr:colOff>
      <xdr:row>48</xdr:row>
      <xdr:rowOff>0</xdr:rowOff>
    </xdr:from>
    <xdr:to>
      <xdr:col>9</xdr:col>
      <xdr:colOff>371475</xdr:colOff>
      <xdr:row>48</xdr:row>
      <xdr:rowOff>0</xdr:rowOff>
    </xdr:to>
    <xdr:sp macro="" textlink="">
      <xdr:nvSpPr>
        <xdr:cNvPr id="4" name="Text Box 1"/>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5" name="Text Box 2"/>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6" name="Text Box 3"/>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7" name="Text Box 4"/>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8" name="Text Box 6"/>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9" name="Text Box 7"/>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10" name="Text Box 8"/>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11" name="Text Box 9"/>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49</xdr:row>
      <xdr:rowOff>0</xdr:rowOff>
    </xdr:from>
    <xdr:to>
      <xdr:col>9</xdr:col>
      <xdr:colOff>371475</xdr:colOff>
      <xdr:row>49</xdr:row>
      <xdr:rowOff>0</xdr:rowOff>
    </xdr:to>
    <xdr:sp macro="" textlink="">
      <xdr:nvSpPr>
        <xdr:cNvPr id="12" name="Text Box 10"/>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49</xdr:row>
      <xdr:rowOff>0</xdr:rowOff>
    </xdr:from>
    <xdr:to>
      <xdr:col>9</xdr:col>
      <xdr:colOff>371475</xdr:colOff>
      <xdr:row>49</xdr:row>
      <xdr:rowOff>0</xdr:rowOff>
    </xdr:to>
    <xdr:sp macro="" textlink="">
      <xdr:nvSpPr>
        <xdr:cNvPr id="13" name="Text Box 11"/>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50</xdr:row>
      <xdr:rowOff>0</xdr:rowOff>
    </xdr:from>
    <xdr:to>
      <xdr:col>11</xdr:col>
      <xdr:colOff>371475</xdr:colOff>
      <xdr:row>50</xdr:row>
      <xdr:rowOff>0</xdr:rowOff>
    </xdr:to>
    <xdr:sp macro="" textlink="">
      <xdr:nvSpPr>
        <xdr:cNvPr id="14" name="Text Box 12"/>
        <xdr:cNvSpPr txBox="1">
          <a:spLocks noChangeArrowheads="1"/>
        </xdr:cNvSpPr>
      </xdr:nvSpPr>
      <xdr:spPr bwMode="auto">
        <a:xfrm>
          <a:off x="8172450" y="12534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50</xdr:row>
      <xdr:rowOff>0</xdr:rowOff>
    </xdr:from>
    <xdr:to>
      <xdr:col>11</xdr:col>
      <xdr:colOff>371475</xdr:colOff>
      <xdr:row>50</xdr:row>
      <xdr:rowOff>0</xdr:rowOff>
    </xdr:to>
    <xdr:sp macro="" textlink="">
      <xdr:nvSpPr>
        <xdr:cNvPr id="15" name="Text Box 13"/>
        <xdr:cNvSpPr txBox="1">
          <a:spLocks noChangeArrowheads="1"/>
        </xdr:cNvSpPr>
      </xdr:nvSpPr>
      <xdr:spPr bwMode="auto">
        <a:xfrm>
          <a:off x="8172450" y="12534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16" name="Text Box 1"/>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17" name="Text Box 2"/>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18" name="Text Box 3"/>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19" name="Text Box 4"/>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20" name="Text Box 5"/>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21" name="Text Box 6"/>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22" name="Text Box 7"/>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23" name="Text Box 8"/>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49</xdr:row>
      <xdr:rowOff>0</xdr:rowOff>
    </xdr:from>
    <xdr:to>
      <xdr:col>9</xdr:col>
      <xdr:colOff>371475</xdr:colOff>
      <xdr:row>49</xdr:row>
      <xdr:rowOff>0</xdr:rowOff>
    </xdr:to>
    <xdr:sp macro="" textlink="">
      <xdr:nvSpPr>
        <xdr:cNvPr id="24" name="Text Box 9"/>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49</xdr:row>
      <xdr:rowOff>0</xdr:rowOff>
    </xdr:from>
    <xdr:to>
      <xdr:col>9</xdr:col>
      <xdr:colOff>371475</xdr:colOff>
      <xdr:row>49</xdr:row>
      <xdr:rowOff>0</xdr:rowOff>
    </xdr:to>
    <xdr:sp macro="" textlink="">
      <xdr:nvSpPr>
        <xdr:cNvPr id="25" name="Text Box 10"/>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50</xdr:row>
      <xdr:rowOff>0</xdr:rowOff>
    </xdr:from>
    <xdr:to>
      <xdr:col>11</xdr:col>
      <xdr:colOff>371475</xdr:colOff>
      <xdr:row>50</xdr:row>
      <xdr:rowOff>0</xdr:rowOff>
    </xdr:to>
    <xdr:sp macro="" textlink="">
      <xdr:nvSpPr>
        <xdr:cNvPr id="26" name="Text Box 11"/>
        <xdr:cNvSpPr txBox="1">
          <a:spLocks noChangeArrowheads="1"/>
        </xdr:cNvSpPr>
      </xdr:nvSpPr>
      <xdr:spPr bwMode="auto">
        <a:xfrm>
          <a:off x="8172450" y="12534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50</xdr:row>
      <xdr:rowOff>0</xdr:rowOff>
    </xdr:from>
    <xdr:to>
      <xdr:col>11</xdr:col>
      <xdr:colOff>371475</xdr:colOff>
      <xdr:row>50</xdr:row>
      <xdr:rowOff>0</xdr:rowOff>
    </xdr:to>
    <xdr:sp macro="" textlink="">
      <xdr:nvSpPr>
        <xdr:cNvPr id="27" name="Text Box 12"/>
        <xdr:cNvSpPr txBox="1">
          <a:spLocks noChangeArrowheads="1"/>
        </xdr:cNvSpPr>
      </xdr:nvSpPr>
      <xdr:spPr bwMode="auto">
        <a:xfrm>
          <a:off x="8172450" y="12534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28" name="Text Box 1"/>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29" name="Text Box 2"/>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30" name="Text Box 3"/>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31" name="Text Box 4"/>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32" name="Text Box 5"/>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33" name="Text Box 6"/>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34" name="Text Box 7"/>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35" name="Text Box 8"/>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49</xdr:row>
      <xdr:rowOff>0</xdr:rowOff>
    </xdr:from>
    <xdr:to>
      <xdr:col>9</xdr:col>
      <xdr:colOff>371475</xdr:colOff>
      <xdr:row>49</xdr:row>
      <xdr:rowOff>0</xdr:rowOff>
    </xdr:to>
    <xdr:sp macro="" textlink="">
      <xdr:nvSpPr>
        <xdr:cNvPr id="36" name="Text Box 9"/>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49</xdr:row>
      <xdr:rowOff>0</xdr:rowOff>
    </xdr:from>
    <xdr:to>
      <xdr:col>9</xdr:col>
      <xdr:colOff>371475</xdr:colOff>
      <xdr:row>49</xdr:row>
      <xdr:rowOff>0</xdr:rowOff>
    </xdr:to>
    <xdr:sp macro="" textlink="">
      <xdr:nvSpPr>
        <xdr:cNvPr id="37" name="Text Box 10"/>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50</xdr:row>
      <xdr:rowOff>0</xdr:rowOff>
    </xdr:from>
    <xdr:to>
      <xdr:col>11</xdr:col>
      <xdr:colOff>371475</xdr:colOff>
      <xdr:row>50</xdr:row>
      <xdr:rowOff>0</xdr:rowOff>
    </xdr:to>
    <xdr:sp macro="" textlink="">
      <xdr:nvSpPr>
        <xdr:cNvPr id="38" name="Text Box 11"/>
        <xdr:cNvSpPr txBox="1">
          <a:spLocks noChangeArrowheads="1"/>
        </xdr:cNvSpPr>
      </xdr:nvSpPr>
      <xdr:spPr bwMode="auto">
        <a:xfrm>
          <a:off x="8172450" y="12534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50</xdr:row>
      <xdr:rowOff>0</xdr:rowOff>
    </xdr:from>
    <xdr:to>
      <xdr:col>11</xdr:col>
      <xdr:colOff>371475</xdr:colOff>
      <xdr:row>50</xdr:row>
      <xdr:rowOff>0</xdr:rowOff>
    </xdr:to>
    <xdr:sp macro="" textlink="">
      <xdr:nvSpPr>
        <xdr:cNvPr id="39" name="Text Box 12"/>
        <xdr:cNvSpPr txBox="1">
          <a:spLocks noChangeArrowheads="1"/>
        </xdr:cNvSpPr>
      </xdr:nvSpPr>
      <xdr:spPr bwMode="auto">
        <a:xfrm>
          <a:off x="8172450" y="12534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40" name="Text Box 1"/>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41" name="Text Box 2"/>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42" name="Text Box 3"/>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43" name="Text Box 4"/>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44" name="Text Box 5"/>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0</xdr:rowOff>
    </xdr:from>
    <xdr:to>
      <xdr:col>9</xdr:col>
      <xdr:colOff>371475</xdr:colOff>
      <xdr:row>48</xdr:row>
      <xdr:rowOff>0</xdr:rowOff>
    </xdr:to>
    <xdr:sp macro="" textlink="">
      <xdr:nvSpPr>
        <xdr:cNvPr id="45" name="Text Box 6"/>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46" name="Text Box 7"/>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49</xdr:row>
      <xdr:rowOff>0</xdr:rowOff>
    </xdr:from>
    <xdr:to>
      <xdr:col>11</xdr:col>
      <xdr:colOff>371475</xdr:colOff>
      <xdr:row>49</xdr:row>
      <xdr:rowOff>0</xdr:rowOff>
    </xdr:to>
    <xdr:sp macro="" textlink="">
      <xdr:nvSpPr>
        <xdr:cNvPr id="47" name="Text Box 8"/>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49</xdr:row>
      <xdr:rowOff>0</xdr:rowOff>
    </xdr:from>
    <xdr:to>
      <xdr:col>9</xdr:col>
      <xdr:colOff>371475</xdr:colOff>
      <xdr:row>49</xdr:row>
      <xdr:rowOff>0</xdr:rowOff>
    </xdr:to>
    <xdr:sp macro="" textlink="">
      <xdr:nvSpPr>
        <xdr:cNvPr id="48" name="Text Box 9"/>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49</xdr:row>
      <xdr:rowOff>0</xdr:rowOff>
    </xdr:from>
    <xdr:to>
      <xdr:col>9</xdr:col>
      <xdr:colOff>371475</xdr:colOff>
      <xdr:row>49</xdr:row>
      <xdr:rowOff>0</xdr:rowOff>
    </xdr:to>
    <xdr:sp macro="" textlink="">
      <xdr:nvSpPr>
        <xdr:cNvPr id="49" name="Text Box 10"/>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50</xdr:row>
      <xdr:rowOff>0</xdr:rowOff>
    </xdr:from>
    <xdr:to>
      <xdr:col>11</xdr:col>
      <xdr:colOff>371475</xdr:colOff>
      <xdr:row>50</xdr:row>
      <xdr:rowOff>0</xdr:rowOff>
    </xdr:to>
    <xdr:sp macro="" textlink="">
      <xdr:nvSpPr>
        <xdr:cNvPr id="50" name="Text Box 11"/>
        <xdr:cNvSpPr txBox="1">
          <a:spLocks noChangeArrowheads="1"/>
        </xdr:cNvSpPr>
      </xdr:nvSpPr>
      <xdr:spPr bwMode="auto">
        <a:xfrm>
          <a:off x="8172450" y="12534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50</xdr:row>
      <xdr:rowOff>0</xdr:rowOff>
    </xdr:from>
    <xdr:to>
      <xdr:col>11</xdr:col>
      <xdr:colOff>371475</xdr:colOff>
      <xdr:row>50</xdr:row>
      <xdr:rowOff>0</xdr:rowOff>
    </xdr:to>
    <xdr:sp macro="" textlink="">
      <xdr:nvSpPr>
        <xdr:cNvPr id="51" name="Text Box 12"/>
        <xdr:cNvSpPr txBox="1">
          <a:spLocks noChangeArrowheads="1"/>
        </xdr:cNvSpPr>
      </xdr:nvSpPr>
      <xdr:spPr bwMode="auto">
        <a:xfrm>
          <a:off x="8172450" y="12534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49</xdr:row>
      <xdr:rowOff>0</xdr:rowOff>
    </xdr:from>
    <xdr:to>
      <xdr:col>8</xdr:col>
      <xdr:colOff>371475</xdr:colOff>
      <xdr:row>49</xdr:row>
      <xdr:rowOff>0</xdr:rowOff>
    </xdr:to>
    <xdr:sp macro="" textlink="">
      <xdr:nvSpPr>
        <xdr:cNvPr id="52" name="Text Box 1"/>
        <xdr:cNvSpPr txBox="1">
          <a:spLocks noChangeArrowheads="1"/>
        </xdr:cNvSpPr>
      </xdr:nvSpPr>
      <xdr:spPr bwMode="auto">
        <a:xfrm>
          <a:off x="5076825"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49</xdr:row>
      <xdr:rowOff>0</xdr:rowOff>
    </xdr:from>
    <xdr:to>
      <xdr:col>8</xdr:col>
      <xdr:colOff>371475</xdr:colOff>
      <xdr:row>49</xdr:row>
      <xdr:rowOff>0</xdr:rowOff>
    </xdr:to>
    <xdr:sp macro="" textlink="">
      <xdr:nvSpPr>
        <xdr:cNvPr id="53" name="Text Box 2"/>
        <xdr:cNvSpPr txBox="1">
          <a:spLocks noChangeArrowheads="1"/>
        </xdr:cNvSpPr>
      </xdr:nvSpPr>
      <xdr:spPr bwMode="auto">
        <a:xfrm>
          <a:off x="5076825"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50</xdr:row>
      <xdr:rowOff>0</xdr:rowOff>
    </xdr:from>
    <xdr:to>
      <xdr:col>10</xdr:col>
      <xdr:colOff>371475</xdr:colOff>
      <xdr:row>50</xdr:row>
      <xdr:rowOff>0</xdr:rowOff>
    </xdr:to>
    <xdr:sp macro="" textlink="">
      <xdr:nvSpPr>
        <xdr:cNvPr id="54" name="Text Box 3"/>
        <xdr:cNvSpPr txBox="1">
          <a:spLocks noChangeArrowheads="1"/>
        </xdr:cNvSpPr>
      </xdr:nvSpPr>
      <xdr:spPr bwMode="auto">
        <a:xfrm>
          <a:off x="7343775" y="12534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50</xdr:row>
      <xdr:rowOff>0</xdr:rowOff>
    </xdr:from>
    <xdr:to>
      <xdr:col>10</xdr:col>
      <xdr:colOff>371475</xdr:colOff>
      <xdr:row>50</xdr:row>
      <xdr:rowOff>0</xdr:rowOff>
    </xdr:to>
    <xdr:sp macro="" textlink="">
      <xdr:nvSpPr>
        <xdr:cNvPr id="55" name="Text Box 4"/>
        <xdr:cNvSpPr txBox="1">
          <a:spLocks noChangeArrowheads="1"/>
        </xdr:cNvSpPr>
      </xdr:nvSpPr>
      <xdr:spPr bwMode="auto">
        <a:xfrm>
          <a:off x="7343775" y="12534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49</xdr:row>
      <xdr:rowOff>0</xdr:rowOff>
    </xdr:from>
    <xdr:to>
      <xdr:col>8</xdr:col>
      <xdr:colOff>371475</xdr:colOff>
      <xdr:row>49</xdr:row>
      <xdr:rowOff>0</xdr:rowOff>
    </xdr:to>
    <xdr:sp macro="" textlink="">
      <xdr:nvSpPr>
        <xdr:cNvPr id="56" name="Text Box 1"/>
        <xdr:cNvSpPr txBox="1">
          <a:spLocks noChangeArrowheads="1"/>
        </xdr:cNvSpPr>
      </xdr:nvSpPr>
      <xdr:spPr bwMode="auto">
        <a:xfrm>
          <a:off x="5076825"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49</xdr:row>
      <xdr:rowOff>0</xdr:rowOff>
    </xdr:from>
    <xdr:to>
      <xdr:col>8</xdr:col>
      <xdr:colOff>371475</xdr:colOff>
      <xdr:row>49</xdr:row>
      <xdr:rowOff>0</xdr:rowOff>
    </xdr:to>
    <xdr:sp macro="" textlink="">
      <xdr:nvSpPr>
        <xdr:cNvPr id="57" name="Text Box 2"/>
        <xdr:cNvSpPr txBox="1">
          <a:spLocks noChangeArrowheads="1"/>
        </xdr:cNvSpPr>
      </xdr:nvSpPr>
      <xdr:spPr bwMode="auto">
        <a:xfrm>
          <a:off x="5076825"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50</xdr:row>
      <xdr:rowOff>0</xdr:rowOff>
    </xdr:from>
    <xdr:to>
      <xdr:col>10</xdr:col>
      <xdr:colOff>371475</xdr:colOff>
      <xdr:row>50</xdr:row>
      <xdr:rowOff>0</xdr:rowOff>
    </xdr:to>
    <xdr:sp macro="" textlink="">
      <xdr:nvSpPr>
        <xdr:cNvPr id="58" name="Text Box 3"/>
        <xdr:cNvSpPr txBox="1">
          <a:spLocks noChangeArrowheads="1"/>
        </xdr:cNvSpPr>
      </xdr:nvSpPr>
      <xdr:spPr bwMode="auto">
        <a:xfrm>
          <a:off x="7343775" y="12534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285750</xdr:colOff>
      <xdr:row>50</xdr:row>
      <xdr:rowOff>0</xdr:rowOff>
    </xdr:from>
    <xdr:to>
      <xdr:col>10</xdr:col>
      <xdr:colOff>371475</xdr:colOff>
      <xdr:row>50</xdr:row>
      <xdr:rowOff>0</xdr:rowOff>
    </xdr:to>
    <xdr:sp macro="" textlink="">
      <xdr:nvSpPr>
        <xdr:cNvPr id="59" name="Text Box 4"/>
        <xdr:cNvSpPr txBox="1">
          <a:spLocks noChangeArrowheads="1"/>
        </xdr:cNvSpPr>
      </xdr:nvSpPr>
      <xdr:spPr bwMode="auto">
        <a:xfrm>
          <a:off x="7343775" y="125349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60" name="Text Box 1"/>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61" name="Text Box 2"/>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62" name="Text Box 3"/>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63" name="Text Box 4"/>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64" name="Text Box 6"/>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65" name="Text Box 7"/>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66" name="Text Box 8"/>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67" name="Text Box 9"/>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24</xdr:row>
      <xdr:rowOff>0</xdr:rowOff>
    </xdr:from>
    <xdr:to>
      <xdr:col>25</xdr:col>
      <xdr:colOff>371475</xdr:colOff>
      <xdr:row>24</xdr:row>
      <xdr:rowOff>0</xdr:rowOff>
    </xdr:to>
    <xdr:sp macro="" textlink="">
      <xdr:nvSpPr>
        <xdr:cNvPr id="68" name="Text Box 10"/>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24</xdr:row>
      <xdr:rowOff>0</xdr:rowOff>
    </xdr:from>
    <xdr:to>
      <xdr:col>25</xdr:col>
      <xdr:colOff>371475</xdr:colOff>
      <xdr:row>24</xdr:row>
      <xdr:rowOff>0</xdr:rowOff>
    </xdr:to>
    <xdr:sp macro="" textlink="">
      <xdr:nvSpPr>
        <xdr:cNvPr id="69" name="Text Box 11"/>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72" name="Text Box 1"/>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73" name="Text Box 2"/>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74" name="Text Box 3"/>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75" name="Text Box 4"/>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76" name="Text Box 5"/>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77" name="Text Box 6"/>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78" name="Text Box 7"/>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79" name="Text Box 8"/>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24</xdr:row>
      <xdr:rowOff>0</xdr:rowOff>
    </xdr:from>
    <xdr:to>
      <xdr:col>25</xdr:col>
      <xdr:colOff>371475</xdr:colOff>
      <xdr:row>24</xdr:row>
      <xdr:rowOff>0</xdr:rowOff>
    </xdr:to>
    <xdr:sp macro="" textlink="">
      <xdr:nvSpPr>
        <xdr:cNvPr id="80" name="Text Box 9"/>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24</xdr:row>
      <xdr:rowOff>0</xdr:rowOff>
    </xdr:from>
    <xdr:to>
      <xdr:col>25</xdr:col>
      <xdr:colOff>371475</xdr:colOff>
      <xdr:row>24</xdr:row>
      <xdr:rowOff>0</xdr:rowOff>
    </xdr:to>
    <xdr:sp macro="" textlink="">
      <xdr:nvSpPr>
        <xdr:cNvPr id="81" name="Text Box 10"/>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84" name="Text Box 1"/>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85" name="Text Box 2"/>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86" name="Text Box 3"/>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87" name="Text Box 4"/>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88" name="Text Box 5"/>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89" name="Text Box 6"/>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90" name="Text Box 7"/>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91" name="Text Box 8"/>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24</xdr:row>
      <xdr:rowOff>0</xdr:rowOff>
    </xdr:from>
    <xdr:to>
      <xdr:col>25</xdr:col>
      <xdr:colOff>371475</xdr:colOff>
      <xdr:row>24</xdr:row>
      <xdr:rowOff>0</xdr:rowOff>
    </xdr:to>
    <xdr:sp macro="" textlink="">
      <xdr:nvSpPr>
        <xdr:cNvPr id="92" name="Text Box 9"/>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24</xdr:row>
      <xdr:rowOff>0</xdr:rowOff>
    </xdr:from>
    <xdr:to>
      <xdr:col>25</xdr:col>
      <xdr:colOff>371475</xdr:colOff>
      <xdr:row>24</xdr:row>
      <xdr:rowOff>0</xdr:rowOff>
    </xdr:to>
    <xdr:sp macro="" textlink="">
      <xdr:nvSpPr>
        <xdr:cNvPr id="93" name="Text Box 10"/>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96" name="Text Box 1"/>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97" name="Text Box 2"/>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98" name="Text Box 3"/>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99" name="Text Box 4"/>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100" name="Text Box 5"/>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23</xdr:row>
      <xdr:rowOff>0</xdr:rowOff>
    </xdr:from>
    <xdr:to>
      <xdr:col>25</xdr:col>
      <xdr:colOff>371475</xdr:colOff>
      <xdr:row>23</xdr:row>
      <xdr:rowOff>0</xdr:rowOff>
    </xdr:to>
    <xdr:sp macro="" textlink="">
      <xdr:nvSpPr>
        <xdr:cNvPr id="101" name="Text Box 6"/>
        <xdr:cNvSpPr txBox="1">
          <a:spLocks noChangeArrowheads="1"/>
        </xdr:cNvSpPr>
      </xdr:nvSpPr>
      <xdr:spPr bwMode="auto">
        <a:xfrm>
          <a:off x="6076950" y="120300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102" name="Text Box 7"/>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285750</xdr:colOff>
      <xdr:row>24</xdr:row>
      <xdr:rowOff>0</xdr:rowOff>
    </xdr:from>
    <xdr:to>
      <xdr:col>27</xdr:col>
      <xdr:colOff>371475</xdr:colOff>
      <xdr:row>24</xdr:row>
      <xdr:rowOff>0</xdr:rowOff>
    </xdr:to>
    <xdr:sp macro="" textlink="">
      <xdr:nvSpPr>
        <xdr:cNvPr id="103" name="Text Box 8"/>
        <xdr:cNvSpPr txBox="1">
          <a:spLocks noChangeArrowheads="1"/>
        </xdr:cNvSpPr>
      </xdr:nvSpPr>
      <xdr:spPr bwMode="auto">
        <a:xfrm>
          <a:off x="81724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24</xdr:row>
      <xdr:rowOff>0</xdr:rowOff>
    </xdr:from>
    <xdr:to>
      <xdr:col>25</xdr:col>
      <xdr:colOff>371475</xdr:colOff>
      <xdr:row>24</xdr:row>
      <xdr:rowOff>0</xdr:rowOff>
    </xdr:to>
    <xdr:sp macro="" textlink="">
      <xdr:nvSpPr>
        <xdr:cNvPr id="104" name="Text Box 9"/>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24</xdr:row>
      <xdr:rowOff>0</xdr:rowOff>
    </xdr:from>
    <xdr:to>
      <xdr:col>25</xdr:col>
      <xdr:colOff>371475</xdr:colOff>
      <xdr:row>24</xdr:row>
      <xdr:rowOff>0</xdr:rowOff>
    </xdr:to>
    <xdr:sp macro="" textlink="">
      <xdr:nvSpPr>
        <xdr:cNvPr id="105" name="Text Box 10"/>
        <xdr:cNvSpPr txBox="1">
          <a:spLocks noChangeArrowheads="1"/>
        </xdr:cNvSpPr>
      </xdr:nvSpPr>
      <xdr:spPr bwMode="auto">
        <a:xfrm>
          <a:off x="6076950"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285750</xdr:colOff>
      <xdr:row>24</xdr:row>
      <xdr:rowOff>0</xdr:rowOff>
    </xdr:from>
    <xdr:to>
      <xdr:col>24</xdr:col>
      <xdr:colOff>371475</xdr:colOff>
      <xdr:row>24</xdr:row>
      <xdr:rowOff>0</xdr:rowOff>
    </xdr:to>
    <xdr:sp macro="" textlink="">
      <xdr:nvSpPr>
        <xdr:cNvPr id="108" name="Text Box 1"/>
        <xdr:cNvSpPr txBox="1">
          <a:spLocks noChangeArrowheads="1"/>
        </xdr:cNvSpPr>
      </xdr:nvSpPr>
      <xdr:spPr bwMode="auto">
        <a:xfrm>
          <a:off x="5076825"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285750</xdr:colOff>
      <xdr:row>24</xdr:row>
      <xdr:rowOff>0</xdr:rowOff>
    </xdr:from>
    <xdr:to>
      <xdr:col>24</xdr:col>
      <xdr:colOff>371475</xdr:colOff>
      <xdr:row>24</xdr:row>
      <xdr:rowOff>0</xdr:rowOff>
    </xdr:to>
    <xdr:sp macro="" textlink="">
      <xdr:nvSpPr>
        <xdr:cNvPr id="109" name="Text Box 2"/>
        <xdr:cNvSpPr txBox="1">
          <a:spLocks noChangeArrowheads="1"/>
        </xdr:cNvSpPr>
      </xdr:nvSpPr>
      <xdr:spPr bwMode="auto">
        <a:xfrm>
          <a:off x="5076825"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285750</xdr:colOff>
      <xdr:row>24</xdr:row>
      <xdr:rowOff>0</xdr:rowOff>
    </xdr:from>
    <xdr:to>
      <xdr:col>24</xdr:col>
      <xdr:colOff>371475</xdr:colOff>
      <xdr:row>24</xdr:row>
      <xdr:rowOff>0</xdr:rowOff>
    </xdr:to>
    <xdr:sp macro="" textlink="">
      <xdr:nvSpPr>
        <xdr:cNvPr id="112" name="Text Box 1"/>
        <xdr:cNvSpPr txBox="1">
          <a:spLocks noChangeArrowheads="1"/>
        </xdr:cNvSpPr>
      </xdr:nvSpPr>
      <xdr:spPr bwMode="auto">
        <a:xfrm>
          <a:off x="5076825"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24</xdr:col>
      <xdr:colOff>285750</xdr:colOff>
      <xdr:row>24</xdr:row>
      <xdr:rowOff>0</xdr:rowOff>
    </xdr:from>
    <xdr:to>
      <xdr:col>24</xdr:col>
      <xdr:colOff>371475</xdr:colOff>
      <xdr:row>24</xdr:row>
      <xdr:rowOff>0</xdr:rowOff>
    </xdr:to>
    <xdr:sp macro="" textlink="">
      <xdr:nvSpPr>
        <xdr:cNvPr id="113" name="Text Box 2"/>
        <xdr:cNvSpPr txBox="1">
          <a:spLocks noChangeArrowheads="1"/>
        </xdr:cNvSpPr>
      </xdr:nvSpPr>
      <xdr:spPr bwMode="auto">
        <a:xfrm>
          <a:off x="5076825" y="122015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285750</xdr:colOff>
      <xdr:row>45</xdr:row>
      <xdr:rowOff>0</xdr:rowOff>
    </xdr:from>
    <xdr:to>
      <xdr:col>11</xdr:col>
      <xdr:colOff>371475</xdr:colOff>
      <xdr:row>45</xdr:row>
      <xdr:rowOff>0</xdr:rowOff>
    </xdr:to>
    <xdr:sp macro="" textlink="">
      <xdr:nvSpPr>
        <xdr:cNvPr id="13325" name="Text Box 1"/>
        <xdr:cNvSpPr txBox="1">
          <a:spLocks noChangeArrowheads="1"/>
        </xdr:cNvSpPr>
      </xdr:nvSpPr>
      <xdr:spPr bwMode="auto">
        <a:xfrm>
          <a:off x="5086350" y="78486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285750</xdr:colOff>
      <xdr:row>45</xdr:row>
      <xdr:rowOff>0</xdr:rowOff>
    </xdr:from>
    <xdr:to>
      <xdr:col>11</xdr:col>
      <xdr:colOff>371475</xdr:colOff>
      <xdr:row>45</xdr:row>
      <xdr:rowOff>0</xdr:rowOff>
    </xdr:to>
    <xdr:sp macro="" textlink="">
      <xdr:nvSpPr>
        <xdr:cNvPr id="13326" name="Text Box 2"/>
        <xdr:cNvSpPr txBox="1">
          <a:spLocks noChangeArrowheads="1"/>
        </xdr:cNvSpPr>
      </xdr:nvSpPr>
      <xdr:spPr bwMode="auto">
        <a:xfrm>
          <a:off x="5086350" y="78486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4" name="Text Box 1"/>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5" name="Text Box 2"/>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8" name="Text Box 6"/>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9" name="Text Box 7"/>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16" name="Text Box 1"/>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17" name="Text Box 2"/>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20" name="Text Box 5"/>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21" name="Text Box 6"/>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28" name="Text Box 1"/>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29" name="Text Box 2"/>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32" name="Text Box 5"/>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33" name="Text Box 6"/>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40" name="Text Box 1"/>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41" name="Text Box 2"/>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44" name="Text Box 5"/>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131</xdr:row>
      <xdr:rowOff>0</xdr:rowOff>
    </xdr:from>
    <xdr:to>
      <xdr:col>9</xdr:col>
      <xdr:colOff>371475</xdr:colOff>
      <xdr:row>131</xdr:row>
      <xdr:rowOff>0</xdr:rowOff>
    </xdr:to>
    <xdr:sp macro="" textlink="">
      <xdr:nvSpPr>
        <xdr:cNvPr id="45" name="Text Box 6"/>
        <xdr:cNvSpPr txBox="1">
          <a:spLocks noChangeArrowheads="1"/>
        </xdr:cNvSpPr>
      </xdr:nvSpPr>
      <xdr:spPr bwMode="auto">
        <a:xfrm>
          <a:off x="6153150" y="95440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76" name="Text Box 1"/>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77" name="Text Box 2"/>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78" name="Text Box 6"/>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79" name="Text Box 7"/>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80" name="Text Box 1"/>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81" name="Text Box 2"/>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82" name="Text Box 5"/>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83" name="Text Box 6"/>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84" name="Text Box 1"/>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85" name="Text Box 2"/>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86" name="Text Box 5"/>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87" name="Text Box 6"/>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88" name="Text Box 1"/>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89" name="Text Box 2"/>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90" name="Text Box 5"/>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87</xdr:row>
      <xdr:rowOff>0</xdr:rowOff>
    </xdr:from>
    <xdr:to>
      <xdr:col>9</xdr:col>
      <xdr:colOff>371475</xdr:colOff>
      <xdr:row>87</xdr:row>
      <xdr:rowOff>0</xdr:rowOff>
    </xdr:to>
    <xdr:sp macro="" textlink="">
      <xdr:nvSpPr>
        <xdr:cNvPr id="91" name="Text Box 6"/>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92" name="Text Box 1"/>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93" name="Text Box 2"/>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94" name="Text Box 6"/>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95" name="Text Box 7"/>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96" name="Text Box 1"/>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97" name="Text Box 2"/>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98" name="Text Box 5"/>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99" name="Text Box 6"/>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100" name="Text Box 1"/>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101" name="Text Box 2"/>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102" name="Text Box 5"/>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103" name="Text Box 6"/>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104" name="Text Box 1"/>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105" name="Text Box 2"/>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106" name="Text Box 5"/>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43</xdr:row>
      <xdr:rowOff>0</xdr:rowOff>
    </xdr:from>
    <xdr:to>
      <xdr:col>9</xdr:col>
      <xdr:colOff>371475</xdr:colOff>
      <xdr:row>43</xdr:row>
      <xdr:rowOff>0</xdr:rowOff>
    </xdr:to>
    <xdr:sp macro="" textlink="">
      <xdr:nvSpPr>
        <xdr:cNvPr id="107" name="Text Box 6"/>
        <xdr:cNvSpPr txBox="1">
          <a:spLocks noChangeArrowheads="1"/>
        </xdr:cNvSpPr>
      </xdr:nvSpPr>
      <xdr:spPr bwMode="auto">
        <a:xfrm>
          <a:off x="6772275" y="235362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285750</xdr:colOff>
      <xdr:row>35</xdr:row>
      <xdr:rowOff>0</xdr:rowOff>
    </xdr:from>
    <xdr:to>
      <xdr:col>9</xdr:col>
      <xdr:colOff>371475</xdr:colOff>
      <xdr:row>35</xdr:row>
      <xdr:rowOff>0</xdr:rowOff>
    </xdr:to>
    <xdr:sp macro="" textlink="">
      <xdr:nvSpPr>
        <xdr:cNvPr id="15457" name="Text Box 1"/>
        <xdr:cNvSpPr txBox="1">
          <a:spLocks noChangeArrowheads="1"/>
        </xdr:cNvSpPr>
      </xdr:nvSpPr>
      <xdr:spPr bwMode="auto">
        <a:xfrm>
          <a:off x="5029200" y="61341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35</xdr:row>
      <xdr:rowOff>0</xdr:rowOff>
    </xdr:from>
    <xdr:to>
      <xdr:col>9</xdr:col>
      <xdr:colOff>371475</xdr:colOff>
      <xdr:row>35</xdr:row>
      <xdr:rowOff>0</xdr:rowOff>
    </xdr:to>
    <xdr:sp macro="" textlink="">
      <xdr:nvSpPr>
        <xdr:cNvPr id="15458" name="Text Box 2"/>
        <xdr:cNvSpPr txBox="1">
          <a:spLocks noChangeArrowheads="1"/>
        </xdr:cNvSpPr>
      </xdr:nvSpPr>
      <xdr:spPr bwMode="auto">
        <a:xfrm>
          <a:off x="5029200" y="61341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35</xdr:row>
      <xdr:rowOff>0</xdr:rowOff>
    </xdr:from>
    <xdr:to>
      <xdr:col>9</xdr:col>
      <xdr:colOff>371475</xdr:colOff>
      <xdr:row>35</xdr:row>
      <xdr:rowOff>0</xdr:rowOff>
    </xdr:to>
    <xdr:sp macro="" textlink="">
      <xdr:nvSpPr>
        <xdr:cNvPr id="15459" name="Text Box 3"/>
        <xdr:cNvSpPr txBox="1">
          <a:spLocks noChangeArrowheads="1"/>
        </xdr:cNvSpPr>
      </xdr:nvSpPr>
      <xdr:spPr bwMode="auto">
        <a:xfrm>
          <a:off x="5029200" y="61341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35</xdr:row>
      <xdr:rowOff>0</xdr:rowOff>
    </xdr:from>
    <xdr:to>
      <xdr:col>9</xdr:col>
      <xdr:colOff>371475</xdr:colOff>
      <xdr:row>35</xdr:row>
      <xdr:rowOff>0</xdr:rowOff>
    </xdr:to>
    <xdr:sp macro="" textlink="">
      <xdr:nvSpPr>
        <xdr:cNvPr id="15460" name="Text Box 4"/>
        <xdr:cNvSpPr txBox="1">
          <a:spLocks noChangeArrowheads="1"/>
        </xdr:cNvSpPr>
      </xdr:nvSpPr>
      <xdr:spPr bwMode="auto">
        <a:xfrm>
          <a:off x="5029200" y="61341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35</xdr:row>
      <xdr:rowOff>0</xdr:rowOff>
    </xdr:from>
    <xdr:to>
      <xdr:col>9</xdr:col>
      <xdr:colOff>371475</xdr:colOff>
      <xdr:row>35</xdr:row>
      <xdr:rowOff>0</xdr:rowOff>
    </xdr:to>
    <xdr:sp macro="" textlink="">
      <xdr:nvSpPr>
        <xdr:cNvPr id="15461" name="Text Box 5"/>
        <xdr:cNvSpPr txBox="1">
          <a:spLocks noChangeArrowheads="1"/>
        </xdr:cNvSpPr>
      </xdr:nvSpPr>
      <xdr:spPr bwMode="auto">
        <a:xfrm>
          <a:off x="5029200" y="61341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35</xdr:row>
      <xdr:rowOff>0</xdr:rowOff>
    </xdr:from>
    <xdr:to>
      <xdr:col>9</xdr:col>
      <xdr:colOff>371475</xdr:colOff>
      <xdr:row>35</xdr:row>
      <xdr:rowOff>0</xdr:rowOff>
    </xdr:to>
    <xdr:sp macro="" textlink="">
      <xdr:nvSpPr>
        <xdr:cNvPr id="15462" name="Text Box 6"/>
        <xdr:cNvSpPr txBox="1">
          <a:spLocks noChangeArrowheads="1"/>
        </xdr:cNvSpPr>
      </xdr:nvSpPr>
      <xdr:spPr bwMode="auto">
        <a:xfrm>
          <a:off x="5029200" y="61341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35</xdr:row>
      <xdr:rowOff>0</xdr:rowOff>
    </xdr:from>
    <xdr:to>
      <xdr:col>9</xdr:col>
      <xdr:colOff>371475</xdr:colOff>
      <xdr:row>35</xdr:row>
      <xdr:rowOff>0</xdr:rowOff>
    </xdr:to>
    <xdr:sp macro="" textlink="">
      <xdr:nvSpPr>
        <xdr:cNvPr id="15463" name="Text Box 7"/>
        <xdr:cNvSpPr txBox="1">
          <a:spLocks noChangeArrowheads="1"/>
        </xdr:cNvSpPr>
      </xdr:nvSpPr>
      <xdr:spPr bwMode="auto">
        <a:xfrm>
          <a:off x="5029200" y="61341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35</xdr:row>
      <xdr:rowOff>0</xdr:rowOff>
    </xdr:from>
    <xdr:to>
      <xdr:col>9</xdr:col>
      <xdr:colOff>371475</xdr:colOff>
      <xdr:row>35</xdr:row>
      <xdr:rowOff>0</xdr:rowOff>
    </xdr:to>
    <xdr:sp macro="" textlink="">
      <xdr:nvSpPr>
        <xdr:cNvPr id="15464" name="Text Box 8"/>
        <xdr:cNvSpPr txBox="1">
          <a:spLocks noChangeArrowheads="1"/>
        </xdr:cNvSpPr>
      </xdr:nvSpPr>
      <xdr:spPr bwMode="auto">
        <a:xfrm>
          <a:off x="5029200" y="61341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45</xdr:row>
      <xdr:rowOff>76200</xdr:rowOff>
    </xdr:from>
    <xdr:to>
      <xdr:col>9</xdr:col>
      <xdr:colOff>371475</xdr:colOff>
      <xdr:row>45</xdr:row>
      <xdr:rowOff>171450</xdr:rowOff>
    </xdr:to>
    <xdr:sp macro="" textlink="">
      <xdr:nvSpPr>
        <xdr:cNvPr id="15465" name="Text Box 9"/>
        <xdr:cNvSpPr txBox="1">
          <a:spLocks noChangeArrowheads="1"/>
        </xdr:cNvSpPr>
      </xdr:nvSpPr>
      <xdr:spPr bwMode="auto">
        <a:xfrm>
          <a:off x="5029200" y="7924800"/>
          <a:ext cx="85725" cy="95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48</xdr:row>
      <xdr:rowOff>66675</xdr:rowOff>
    </xdr:from>
    <xdr:to>
      <xdr:col>9</xdr:col>
      <xdr:colOff>371475</xdr:colOff>
      <xdr:row>48</xdr:row>
      <xdr:rowOff>142875</xdr:rowOff>
    </xdr:to>
    <xdr:sp macro="" textlink="">
      <xdr:nvSpPr>
        <xdr:cNvPr id="15466" name="Text Box 10"/>
        <xdr:cNvSpPr txBox="1">
          <a:spLocks noChangeArrowheads="1"/>
        </xdr:cNvSpPr>
      </xdr:nvSpPr>
      <xdr:spPr bwMode="auto">
        <a:xfrm>
          <a:off x="5029200" y="8429625"/>
          <a:ext cx="85725" cy="76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76</xdr:row>
      <xdr:rowOff>0</xdr:rowOff>
    </xdr:from>
    <xdr:to>
      <xdr:col>9</xdr:col>
      <xdr:colOff>371475</xdr:colOff>
      <xdr:row>76</xdr:row>
      <xdr:rowOff>0</xdr:rowOff>
    </xdr:to>
    <xdr:sp macro="" textlink="">
      <xdr:nvSpPr>
        <xdr:cNvPr id="15467" name="Text Box 11"/>
        <xdr:cNvSpPr txBox="1">
          <a:spLocks noChangeArrowheads="1"/>
        </xdr:cNvSpPr>
      </xdr:nvSpPr>
      <xdr:spPr bwMode="auto">
        <a:xfrm>
          <a:off x="5029200" y="131635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76</xdr:row>
      <xdr:rowOff>0</xdr:rowOff>
    </xdr:from>
    <xdr:to>
      <xdr:col>9</xdr:col>
      <xdr:colOff>371475</xdr:colOff>
      <xdr:row>76</xdr:row>
      <xdr:rowOff>0</xdr:rowOff>
    </xdr:to>
    <xdr:sp macro="" textlink="">
      <xdr:nvSpPr>
        <xdr:cNvPr id="15468" name="Text Box 12"/>
        <xdr:cNvSpPr txBox="1">
          <a:spLocks noChangeArrowheads="1"/>
        </xdr:cNvSpPr>
      </xdr:nvSpPr>
      <xdr:spPr bwMode="auto">
        <a:xfrm>
          <a:off x="5029200" y="131635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76</xdr:row>
      <xdr:rowOff>0</xdr:rowOff>
    </xdr:from>
    <xdr:to>
      <xdr:col>9</xdr:col>
      <xdr:colOff>371475</xdr:colOff>
      <xdr:row>76</xdr:row>
      <xdr:rowOff>0</xdr:rowOff>
    </xdr:to>
    <xdr:sp macro="" textlink="">
      <xdr:nvSpPr>
        <xdr:cNvPr id="15469" name="Text Box 13"/>
        <xdr:cNvSpPr txBox="1">
          <a:spLocks noChangeArrowheads="1"/>
        </xdr:cNvSpPr>
      </xdr:nvSpPr>
      <xdr:spPr bwMode="auto">
        <a:xfrm>
          <a:off x="5029200" y="131635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76</xdr:row>
      <xdr:rowOff>0</xdr:rowOff>
    </xdr:from>
    <xdr:to>
      <xdr:col>9</xdr:col>
      <xdr:colOff>371475</xdr:colOff>
      <xdr:row>76</xdr:row>
      <xdr:rowOff>0</xdr:rowOff>
    </xdr:to>
    <xdr:sp macro="" textlink="">
      <xdr:nvSpPr>
        <xdr:cNvPr id="15470" name="Text Box 14"/>
        <xdr:cNvSpPr txBox="1">
          <a:spLocks noChangeArrowheads="1"/>
        </xdr:cNvSpPr>
      </xdr:nvSpPr>
      <xdr:spPr bwMode="auto">
        <a:xfrm>
          <a:off x="5029200" y="131635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76</xdr:row>
      <xdr:rowOff>0</xdr:rowOff>
    </xdr:from>
    <xdr:to>
      <xdr:col>9</xdr:col>
      <xdr:colOff>371475</xdr:colOff>
      <xdr:row>76</xdr:row>
      <xdr:rowOff>0</xdr:rowOff>
    </xdr:to>
    <xdr:sp macro="" textlink="">
      <xdr:nvSpPr>
        <xdr:cNvPr id="15471" name="Text Box 15"/>
        <xdr:cNvSpPr txBox="1">
          <a:spLocks noChangeArrowheads="1"/>
        </xdr:cNvSpPr>
      </xdr:nvSpPr>
      <xdr:spPr bwMode="auto">
        <a:xfrm>
          <a:off x="5029200" y="131635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285750</xdr:colOff>
      <xdr:row>76</xdr:row>
      <xdr:rowOff>0</xdr:rowOff>
    </xdr:from>
    <xdr:to>
      <xdr:col>9</xdr:col>
      <xdr:colOff>371475</xdr:colOff>
      <xdr:row>76</xdr:row>
      <xdr:rowOff>0</xdr:rowOff>
    </xdr:to>
    <xdr:sp macro="" textlink="">
      <xdr:nvSpPr>
        <xdr:cNvPr id="15472" name="Text Box 16"/>
        <xdr:cNvSpPr txBox="1">
          <a:spLocks noChangeArrowheads="1"/>
        </xdr:cNvSpPr>
      </xdr:nvSpPr>
      <xdr:spPr bwMode="auto">
        <a:xfrm>
          <a:off x="5029200" y="131635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18" name="Text Box 1"/>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19" name="Text Box 2"/>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20" name="Text Box 6"/>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21" name="Text Box 7"/>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22" name="Text Box 1"/>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23" name="Text Box 2"/>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24" name="Text Box 5"/>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25" name="Text Box 6"/>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26" name="Text Box 1"/>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27" name="Text Box 2"/>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28" name="Text Box 5"/>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29" name="Text Box 6"/>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30" name="Text Box 1"/>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31" name="Text Box 2"/>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32" name="Text Box 5"/>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244</xdr:row>
      <xdr:rowOff>0</xdr:rowOff>
    </xdr:from>
    <xdr:to>
      <xdr:col>8</xdr:col>
      <xdr:colOff>371475</xdr:colOff>
      <xdr:row>244</xdr:row>
      <xdr:rowOff>0</xdr:rowOff>
    </xdr:to>
    <xdr:sp macro="" textlink="">
      <xdr:nvSpPr>
        <xdr:cNvPr id="33" name="Text Box 6"/>
        <xdr:cNvSpPr txBox="1">
          <a:spLocks noChangeArrowheads="1"/>
        </xdr:cNvSpPr>
      </xdr:nvSpPr>
      <xdr:spPr bwMode="auto">
        <a:xfrm>
          <a:off x="6372225" y="151828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34" name="Text Box 1"/>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35" name="Text Box 2"/>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36" name="Text Box 6"/>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37" name="Text Box 7"/>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38" name="Text Box 1"/>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39" name="Text Box 2"/>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40" name="Text Box 5"/>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41" name="Text Box 6"/>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42" name="Text Box 1"/>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43" name="Text Box 2"/>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44" name="Text Box 5"/>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45" name="Text Box 6"/>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46" name="Text Box 1"/>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47" name="Text Box 2"/>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48" name="Text Box 5"/>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203</xdr:row>
      <xdr:rowOff>0</xdr:rowOff>
    </xdr:from>
    <xdr:to>
      <xdr:col>8</xdr:col>
      <xdr:colOff>371475</xdr:colOff>
      <xdr:row>203</xdr:row>
      <xdr:rowOff>0</xdr:rowOff>
    </xdr:to>
    <xdr:sp macro="" textlink="">
      <xdr:nvSpPr>
        <xdr:cNvPr id="49" name="Text Box 6"/>
        <xdr:cNvSpPr txBox="1">
          <a:spLocks noChangeArrowheads="1"/>
        </xdr:cNvSpPr>
      </xdr:nvSpPr>
      <xdr:spPr bwMode="auto">
        <a:xfrm>
          <a:off x="8115300" y="438150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50" name="Text Box 1"/>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51" name="Text Box 2"/>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52" name="Text Box 6"/>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53" name="Text Box 7"/>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54" name="Text Box 1"/>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55" name="Text Box 2"/>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56" name="Text Box 5"/>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57" name="Text Box 6"/>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58" name="Text Box 1"/>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59" name="Text Box 2"/>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60" name="Text Box 5"/>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61" name="Text Box 6"/>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62" name="Text Box 1"/>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63" name="Text Box 2"/>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64" name="Text Box 5"/>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162</xdr:row>
      <xdr:rowOff>0</xdr:rowOff>
    </xdr:from>
    <xdr:to>
      <xdr:col>8</xdr:col>
      <xdr:colOff>371475</xdr:colOff>
      <xdr:row>162</xdr:row>
      <xdr:rowOff>0</xdr:rowOff>
    </xdr:to>
    <xdr:sp macro="" textlink="">
      <xdr:nvSpPr>
        <xdr:cNvPr id="65" name="Text Box 6"/>
        <xdr:cNvSpPr txBox="1">
          <a:spLocks noChangeArrowheads="1"/>
        </xdr:cNvSpPr>
      </xdr:nvSpPr>
      <xdr:spPr bwMode="auto">
        <a:xfrm>
          <a:off x="8115300" y="4376737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66" name="Text Box 1"/>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67" name="Text Box 2"/>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68" name="Text Box 6"/>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69" name="Text Box 7"/>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70" name="Text Box 1"/>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71" name="Text Box 2"/>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72" name="Text Box 5"/>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73" name="Text Box 6"/>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74" name="Text Box 1"/>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75" name="Text Box 2"/>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76" name="Text Box 5"/>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77" name="Text Box 6"/>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78" name="Text Box 1"/>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79" name="Text Box 2"/>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80" name="Text Box 5"/>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121</xdr:row>
      <xdr:rowOff>0</xdr:rowOff>
    </xdr:from>
    <xdr:to>
      <xdr:col>8</xdr:col>
      <xdr:colOff>371475</xdr:colOff>
      <xdr:row>121</xdr:row>
      <xdr:rowOff>0</xdr:rowOff>
    </xdr:to>
    <xdr:sp macro="" textlink="">
      <xdr:nvSpPr>
        <xdr:cNvPr id="81" name="Text Box 6"/>
        <xdr:cNvSpPr txBox="1">
          <a:spLocks noChangeArrowheads="1"/>
        </xdr:cNvSpPr>
      </xdr:nvSpPr>
      <xdr:spPr bwMode="auto">
        <a:xfrm>
          <a:off x="8115300" y="4371975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82" name="Text Box 1"/>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83" name="Text Box 2"/>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84" name="Text Box 6"/>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85" name="Text Box 7"/>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86" name="Text Box 1"/>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87" name="Text Box 2"/>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88" name="Text Box 5"/>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89" name="Text Box 6"/>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90" name="Text Box 1"/>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91" name="Text Box 2"/>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92" name="Text Box 5"/>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93" name="Text Box 6"/>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94" name="Text Box 1"/>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95" name="Text Box 2"/>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96" name="Text Box 5"/>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80</xdr:row>
      <xdr:rowOff>0</xdr:rowOff>
    </xdr:from>
    <xdr:to>
      <xdr:col>8</xdr:col>
      <xdr:colOff>371475</xdr:colOff>
      <xdr:row>80</xdr:row>
      <xdr:rowOff>0</xdr:rowOff>
    </xdr:to>
    <xdr:sp macro="" textlink="">
      <xdr:nvSpPr>
        <xdr:cNvPr id="97" name="Text Box 6"/>
        <xdr:cNvSpPr txBox="1">
          <a:spLocks noChangeArrowheads="1"/>
        </xdr:cNvSpPr>
      </xdr:nvSpPr>
      <xdr:spPr bwMode="auto">
        <a:xfrm>
          <a:off x="8115300" y="43672125"/>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98" name="Text Box 1"/>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99" name="Text Box 2"/>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00" name="Text Box 6"/>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01" name="Text Box 7"/>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02" name="Text Box 1"/>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03" name="Text Box 2"/>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04" name="Text Box 5"/>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05" name="Text Box 6"/>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06" name="Text Box 1"/>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07" name="Text Box 2"/>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08" name="Text Box 5"/>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09" name="Text Box 6"/>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10" name="Text Box 1"/>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11" name="Text Box 2"/>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12" name="Text Box 5"/>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39</xdr:row>
      <xdr:rowOff>0</xdr:rowOff>
    </xdr:from>
    <xdr:to>
      <xdr:col>8</xdr:col>
      <xdr:colOff>371475</xdr:colOff>
      <xdr:row>39</xdr:row>
      <xdr:rowOff>0</xdr:rowOff>
    </xdr:to>
    <xdr:sp macro="" textlink="">
      <xdr:nvSpPr>
        <xdr:cNvPr id="113" name="Text Box 6"/>
        <xdr:cNvSpPr txBox="1">
          <a:spLocks noChangeArrowheads="1"/>
        </xdr:cNvSpPr>
      </xdr:nvSpPr>
      <xdr:spPr bwMode="auto">
        <a:xfrm>
          <a:off x="8115300" y="43624500"/>
          <a:ext cx="85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73"/>
  <sheetViews>
    <sheetView tabSelected="1" zoomScaleNormal="100" zoomScaleSheetLayoutView="100" workbookViewId="0">
      <pane ySplit="8" topLeftCell="A9" activePane="bottomLeft" state="frozen"/>
      <selection pane="bottomLeft"/>
    </sheetView>
  </sheetViews>
  <sheetFormatPr defaultRowHeight="13.75" customHeight="1"/>
  <cols>
    <col min="1" max="1" width="1.875" style="1" customWidth="1"/>
    <col min="2" max="3" width="3.125" style="1" customWidth="1"/>
    <col min="4" max="4" width="1.625" style="1" customWidth="1"/>
    <col min="5" max="5" width="29.625" style="1" bestFit="1" customWidth="1"/>
    <col min="6" max="6" width="6.625" style="1" bestFit="1" customWidth="1"/>
    <col min="7" max="7" width="6.5" style="1" bestFit="1" customWidth="1"/>
    <col min="8" max="8" width="10.5" style="1" bestFit="1" customWidth="1"/>
    <col min="9" max="9" width="13.125" style="1" bestFit="1" customWidth="1"/>
    <col min="10" max="10" width="16.625" style="1" bestFit="1" customWidth="1"/>
    <col min="11" max="11" width="10.875" style="1" bestFit="1" customWidth="1"/>
    <col min="12" max="12" width="12.5" style="1" bestFit="1" customWidth="1"/>
    <col min="13" max="13" width="5.875" style="1" bestFit="1" customWidth="1"/>
    <col min="14" max="14" width="6" style="1" customWidth="1"/>
    <col min="15" max="15" width="4.5" style="1" customWidth="1"/>
    <col min="16" max="16384" width="9" style="1"/>
  </cols>
  <sheetData>
    <row r="1" spans="2:15" ht="14.95" customHeight="1"/>
    <row r="2" spans="2:15" ht="20.05" customHeight="1">
      <c r="B2" s="212" t="s">
        <v>102</v>
      </c>
      <c r="C2" s="212"/>
      <c r="D2" s="212"/>
      <c r="E2" s="212"/>
      <c r="F2" s="212"/>
      <c r="G2" s="212"/>
      <c r="H2" s="212"/>
      <c r="I2" s="212"/>
      <c r="J2" s="212"/>
      <c r="K2" s="212"/>
      <c r="L2" s="212"/>
      <c r="M2" s="212"/>
      <c r="N2" s="212"/>
    </row>
    <row r="3" spans="2:15" ht="13.75" customHeight="1">
      <c r="B3" s="212"/>
      <c r="C3" s="212"/>
      <c r="D3" s="212"/>
      <c r="E3" s="212"/>
      <c r="F3" s="212"/>
      <c r="G3" s="212"/>
      <c r="H3" s="212"/>
      <c r="I3" s="212"/>
      <c r="J3" s="212"/>
      <c r="K3" s="212"/>
      <c r="L3" s="212"/>
      <c r="M3" s="212"/>
      <c r="N3" s="212"/>
    </row>
    <row r="4" spans="2:15" ht="13.75" customHeight="1" thickBot="1">
      <c r="B4" s="2"/>
      <c r="C4" s="2"/>
      <c r="D4" s="3"/>
      <c r="E4" s="4"/>
      <c r="F4" s="4"/>
      <c r="G4" s="4"/>
      <c r="H4" s="4"/>
      <c r="I4" s="4"/>
      <c r="J4" s="4"/>
      <c r="K4" s="4"/>
      <c r="L4" s="4"/>
      <c r="M4" s="4"/>
      <c r="N4" s="18" t="s">
        <v>103</v>
      </c>
    </row>
    <row r="5" spans="2:15" s="19" customFormat="1" ht="13.75" customHeight="1" thickTop="1">
      <c r="B5" s="215" t="s">
        <v>104</v>
      </c>
      <c r="C5" s="215"/>
      <c r="D5" s="215"/>
      <c r="E5" s="216"/>
      <c r="F5" s="221" t="s">
        <v>105</v>
      </c>
      <c r="G5" s="223" t="s">
        <v>108</v>
      </c>
      <c r="H5" s="224"/>
      <c r="I5" s="224"/>
      <c r="J5" s="224"/>
      <c r="K5" s="224"/>
      <c r="L5" s="224"/>
      <c r="M5" s="225"/>
      <c r="N5" s="226" t="s">
        <v>348</v>
      </c>
      <c r="O5" s="57"/>
    </row>
    <row r="6" spans="2:15" s="19" customFormat="1" ht="13.75" customHeight="1">
      <c r="B6" s="217"/>
      <c r="C6" s="217"/>
      <c r="D6" s="217"/>
      <c r="E6" s="218"/>
      <c r="F6" s="222"/>
      <c r="G6" s="213" t="s">
        <v>106</v>
      </c>
      <c r="H6" s="228" t="s">
        <v>111</v>
      </c>
      <c r="I6" s="229"/>
      <c r="J6" s="229"/>
      <c r="K6" s="229"/>
      <c r="L6" s="230"/>
      <c r="M6" s="213" t="s">
        <v>110</v>
      </c>
      <c r="N6" s="227"/>
      <c r="O6" s="57"/>
    </row>
    <row r="7" spans="2:15" s="19" customFormat="1" ht="40.75">
      <c r="B7" s="217"/>
      <c r="C7" s="217"/>
      <c r="D7" s="217"/>
      <c r="E7" s="218"/>
      <c r="F7" s="222"/>
      <c r="G7" s="222"/>
      <c r="H7" s="213" t="s">
        <v>107</v>
      </c>
      <c r="I7" s="56" t="s">
        <v>112</v>
      </c>
      <c r="J7" s="56" t="s">
        <v>115</v>
      </c>
      <c r="K7" s="21" t="s">
        <v>116</v>
      </c>
      <c r="L7" s="213" t="s">
        <v>118</v>
      </c>
      <c r="M7" s="214"/>
      <c r="N7" s="227"/>
      <c r="O7" s="57"/>
    </row>
    <row r="8" spans="2:15" s="19" customFormat="1" ht="13.75" customHeight="1">
      <c r="B8" s="219"/>
      <c r="C8" s="219"/>
      <c r="D8" s="219"/>
      <c r="E8" s="220"/>
      <c r="F8" s="222"/>
      <c r="G8" s="222"/>
      <c r="H8" s="222"/>
      <c r="I8" s="22" t="s">
        <v>113</v>
      </c>
      <c r="J8" s="22" t="s">
        <v>114</v>
      </c>
      <c r="K8" s="23" t="s">
        <v>117</v>
      </c>
      <c r="L8" s="222"/>
      <c r="M8" s="214"/>
      <c r="N8" s="227"/>
      <c r="O8" s="57"/>
    </row>
    <row r="9" spans="2:15" ht="13.75" customHeight="1">
      <c r="B9" s="231" t="s">
        <v>119</v>
      </c>
      <c r="C9" s="231"/>
      <c r="D9" s="231"/>
      <c r="E9" s="210"/>
      <c r="F9" s="43">
        <v>59311</v>
      </c>
      <c r="G9" s="43">
        <v>5</v>
      </c>
      <c r="H9" s="43">
        <v>24</v>
      </c>
      <c r="I9" s="43">
        <v>55862</v>
      </c>
      <c r="J9" s="43">
        <v>32425</v>
      </c>
      <c r="K9" s="44">
        <v>58.044824746697223</v>
      </c>
      <c r="L9" s="43">
        <v>3219</v>
      </c>
      <c r="M9" s="43">
        <v>2616</v>
      </c>
      <c r="N9" s="45">
        <v>256</v>
      </c>
      <c r="O9" s="5"/>
    </row>
    <row r="10" spans="2:15" ht="13.75" customHeight="1">
      <c r="B10" s="24"/>
      <c r="C10" s="24"/>
      <c r="D10" s="25"/>
      <c r="E10" s="26"/>
      <c r="F10" s="47">
        <v>548</v>
      </c>
      <c r="G10" s="7"/>
      <c r="H10" s="7"/>
      <c r="I10" s="7"/>
      <c r="J10" s="8"/>
      <c r="K10" s="9"/>
      <c r="L10" s="10"/>
      <c r="M10" s="10"/>
      <c r="N10" s="11"/>
      <c r="O10" s="5"/>
    </row>
    <row r="11" spans="2:15" ht="13.75" customHeight="1">
      <c r="B11" s="232" t="s">
        <v>120</v>
      </c>
      <c r="C11" s="232"/>
      <c r="D11" s="232"/>
      <c r="E11" s="233"/>
      <c r="F11" s="8">
        <v>51419</v>
      </c>
      <c r="G11" s="8">
        <v>5</v>
      </c>
      <c r="H11" s="8">
        <v>24</v>
      </c>
      <c r="I11" s="8">
        <v>49911</v>
      </c>
      <c r="J11" s="8">
        <v>28442</v>
      </c>
      <c r="K11" s="12">
        <v>56.985434072649312</v>
      </c>
      <c r="L11" s="8">
        <v>2728</v>
      </c>
      <c r="M11" s="8">
        <v>1237</v>
      </c>
      <c r="N11" s="13">
        <v>128</v>
      </c>
      <c r="O11" s="5"/>
    </row>
    <row r="12" spans="2:15" ht="13.75" customHeight="1">
      <c r="B12" s="27"/>
      <c r="C12" s="27"/>
      <c r="D12" s="27"/>
      <c r="E12" s="28"/>
      <c r="F12" s="47">
        <v>114</v>
      </c>
      <c r="G12" s="8"/>
      <c r="H12" s="8"/>
      <c r="I12" s="8"/>
      <c r="J12" s="8"/>
      <c r="K12" s="12"/>
      <c r="L12" s="8"/>
      <c r="M12" s="8"/>
      <c r="N12" s="13"/>
      <c r="O12" s="5"/>
    </row>
    <row r="13" spans="2:15" s="14" customFormat="1" ht="13.75" customHeight="1">
      <c r="B13" s="31"/>
      <c r="C13" s="31"/>
      <c r="D13" s="231" t="s">
        <v>121</v>
      </c>
      <c r="E13" s="210"/>
      <c r="F13" s="8">
        <v>31816</v>
      </c>
      <c r="G13" s="8">
        <v>5</v>
      </c>
      <c r="H13" s="8">
        <v>24</v>
      </c>
      <c r="I13" s="8">
        <v>30885</v>
      </c>
      <c r="J13" s="8">
        <v>17418</v>
      </c>
      <c r="K13" s="12">
        <v>56.396308887809624</v>
      </c>
      <c r="L13" s="8">
        <v>1938</v>
      </c>
      <c r="M13" s="8">
        <v>736</v>
      </c>
      <c r="N13" s="13">
        <v>86</v>
      </c>
      <c r="O13" s="4"/>
    </row>
    <row r="14" spans="2:15" ht="13.75" customHeight="1">
      <c r="B14" s="27"/>
      <c r="C14" s="27"/>
      <c r="D14" s="31"/>
      <c r="E14" s="25" t="s">
        <v>122</v>
      </c>
      <c r="F14" s="8">
        <v>331</v>
      </c>
      <c r="G14" s="8">
        <v>2</v>
      </c>
      <c r="H14" s="8">
        <v>6</v>
      </c>
      <c r="I14" s="8">
        <v>310</v>
      </c>
      <c r="J14" s="8">
        <v>87</v>
      </c>
      <c r="K14" s="12">
        <v>28.064516129032256</v>
      </c>
      <c r="L14" s="8">
        <v>35</v>
      </c>
      <c r="M14" s="8">
        <v>0</v>
      </c>
      <c r="N14" s="13">
        <v>9</v>
      </c>
      <c r="O14" s="5"/>
    </row>
    <row r="15" spans="2:15" ht="13.75" customHeight="1">
      <c r="B15" s="27"/>
      <c r="C15" s="27"/>
      <c r="D15" s="31"/>
      <c r="E15" s="25" t="s">
        <v>123</v>
      </c>
      <c r="F15" s="8">
        <v>829</v>
      </c>
      <c r="G15" s="8">
        <v>3</v>
      </c>
      <c r="H15" s="8">
        <v>17</v>
      </c>
      <c r="I15" s="8">
        <v>807</v>
      </c>
      <c r="J15" s="8">
        <v>151</v>
      </c>
      <c r="K15" s="12">
        <v>18.711276332094176</v>
      </c>
      <c r="L15" s="8">
        <v>60</v>
      </c>
      <c r="M15" s="8">
        <v>0</v>
      </c>
      <c r="N15" s="13">
        <v>2</v>
      </c>
      <c r="O15" s="5"/>
    </row>
    <row r="16" spans="2:15" ht="13.75" customHeight="1">
      <c r="B16" s="27"/>
      <c r="C16" s="27"/>
      <c r="D16" s="31"/>
      <c r="E16" s="25" t="s">
        <v>124</v>
      </c>
      <c r="F16" s="8">
        <v>3748</v>
      </c>
      <c r="G16" s="8">
        <v>0</v>
      </c>
      <c r="H16" s="8">
        <v>0</v>
      </c>
      <c r="I16" s="8">
        <v>3481</v>
      </c>
      <c r="J16" s="8">
        <v>2058</v>
      </c>
      <c r="K16" s="12">
        <v>59.120942257971841</v>
      </c>
      <c r="L16" s="8">
        <v>375</v>
      </c>
      <c r="M16" s="8">
        <v>244</v>
      </c>
      <c r="N16" s="13">
        <v>10</v>
      </c>
      <c r="O16" s="5"/>
    </row>
    <row r="17" spans="2:15" ht="13.75" customHeight="1">
      <c r="B17" s="27"/>
      <c r="C17" s="27"/>
      <c r="D17" s="31"/>
      <c r="E17" s="25" t="s">
        <v>125</v>
      </c>
      <c r="F17" s="8">
        <v>10904</v>
      </c>
      <c r="G17" s="8">
        <v>0</v>
      </c>
      <c r="H17" s="8">
        <v>0</v>
      </c>
      <c r="I17" s="8">
        <v>10641</v>
      </c>
      <c r="J17" s="8">
        <v>4505</v>
      </c>
      <c r="K17" s="12">
        <v>42.336246593365281</v>
      </c>
      <c r="L17" s="8">
        <v>669</v>
      </c>
      <c r="M17" s="8">
        <v>233</v>
      </c>
      <c r="N17" s="13">
        <v>19</v>
      </c>
      <c r="O17" s="5"/>
    </row>
    <row r="18" spans="2:15" ht="13.75" customHeight="1">
      <c r="B18" s="27"/>
      <c r="C18" s="27"/>
      <c r="D18" s="31"/>
      <c r="E18" s="25" t="s">
        <v>126</v>
      </c>
      <c r="F18" s="8">
        <v>4113</v>
      </c>
      <c r="G18" s="8">
        <v>0</v>
      </c>
      <c r="H18" s="8">
        <v>0</v>
      </c>
      <c r="I18" s="8">
        <v>4097</v>
      </c>
      <c r="J18" s="8">
        <v>2107</v>
      </c>
      <c r="K18" s="12">
        <v>51.427874054185985</v>
      </c>
      <c r="L18" s="8">
        <v>146</v>
      </c>
      <c r="M18" s="8">
        <v>0</v>
      </c>
      <c r="N18" s="13">
        <v>4</v>
      </c>
      <c r="O18" s="5"/>
    </row>
    <row r="19" spans="2:15" ht="13.75" customHeight="1">
      <c r="B19" s="27"/>
      <c r="C19" s="27"/>
      <c r="D19" s="31"/>
      <c r="E19" s="25" t="s">
        <v>128</v>
      </c>
      <c r="F19" s="8">
        <v>672</v>
      </c>
      <c r="G19" s="8">
        <v>0</v>
      </c>
      <c r="H19" s="8">
        <v>0</v>
      </c>
      <c r="I19" s="8">
        <v>662</v>
      </c>
      <c r="J19" s="8">
        <v>370</v>
      </c>
      <c r="K19" s="12">
        <v>55.891238670694868</v>
      </c>
      <c r="L19" s="8">
        <v>52</v>
      </c>
      <c r="M19" s="8">
        <v>0</v>
      </c>
      <c r="N19" s="13">
        <v>3</v>
      </c>
      <c r="O19" s="5"/>
    </row>
    <row r="20" spans="2:15" ht="13.75" customHeight="1">
      <c r="B20" s="27"/>
      <c r="C20" s="27"/>
      <c r="D20" s="31"/>
      <c r="E20" s="25" t="s">
        <v>130</v>
      </c>
      <c r="F20" s="8">
        <v>530</v>
      </c>
      <c r="G20" s="8">
        <v>0</v>
      </c>
      <c r="H20" s="8">
        <v>0</v>
      </c>
      <c r="I20" s="8">
        <v>502</v>
      </c>
      <c r="J20" s="8">
        <v>244</v>
      </c>
      <c r="K20" s="12">
        <v>48.605577689243027</v>
      </c>
      <c r="L20" s="8">
        <v>13</v>
      </c>
      <c r="M20" s="8">
        <v>27</v>
      </c>
      <c r="N20" s="13">
        <v>1</v>
      </c>
      <c r="O20" s="5"/>
    </row>
    <row r="21" spans="2:15" ht="13.75" customHeight="1">
      <c r="B21" s="27"/>
      <c r="C21" s="27"/>
      <c r="D21" s="31"/>
      <c r="E21" s="25" t="s">
        <v>131</v>
      </c>
      <c r="F21" s="8">
        <v>1747</v>
      </c>
      <c r="G21" s="8">
        <v>0</v>
      </c>
      <c r="H21" s="8">
        <v>0</v>
      </c>
      <c r="I21" s="8">
        <v>1723</v>
      </c>
      <c r="J21" s="8">
        <v>918</v>
      </c>
      <c r="K21" s="12">
        <v>53.279164248403944</v>
      </c>
      <c r="L21" s="8">
        <v>208</v>
      </c>
      <c r="M21" s="8">
        <v>14</v>
      </c>
      <c r="N21" s="13">
        <v>6</v>
      </c>
      <c r="O21" s="5"/>
    </row>
    <row r="22" spans="2:15" ht="27.2">
      <c r="B22" s="27"/>
      <c r="C22" s="27"/>
      <c r="D22" s="31"/>
      <c r="E22" s="30" t="s">
        <v>132</v>
      </c>
      <c r="F22" s="50">
        <v>196</v>
      </c>
      <c r="G22" s="8">
        <v>0</v>
      </c>
      <c r="H22" s="7">
        <v>0</v>
      </c>
      <c r="I22" s="7">
        <v>195</v>
      </c>
      <c r="J22" s="8">
        <v>122</v>
      </c>
      <c r="K22" s="9">
        <v>62.564102564102562</v>
      </c>
      <c r="L22" s="10">
        <v>15</v>
      </c>
      <c r="M22" s="10">
        <v>0</v>
      </c>
      <c r="N22" s="15">
        <v>1</v>
      </c>
      <c r="O22" s="5"/>
    </row>
    <row r="23" spans="2:15" ht="13.75" customHeight="1">
      <c r="B23" s="27"/>
      <c r="C23" s="27"/>
      <c r="D23" s="31"/>
      <c r="E23" s="25" t="s">
        <v>133</v>
      </c>
      <c r="F23" s="8">
        <v>252</v>
      </c>
      <c r="G23" s="8">
        <v>0</v>
      </c>
      <c r="H23" s="8">
        <v>0</v>
      </c>
      <c r="I23" s="8">
        <v>250</v>
      </c>
      <c r="J23" s="8">
        <v>116</v>
      </c>
      <c r="K23" s="12">
        <v>46.400000000000006</v>
      </c>
      <c r="L23" s="8">
        <v>56</v>
      </c>
      <c r="M23" s="8">
        <v>0</v>
      </c>
      <c r="N23" s="13">
        <v>1</v>
      </c>
      <c r="O23" s="5"/>
    </row>
    <row r="24" spans="2:15" ht="27.2">
      <c r="B24" s="27"/>
      <c r="C24" s="27"/>
      <c r="D24" s="31"/>
      <c r="E24" s="30" t="s">
        <v>134</v>
      </c>
      <c r="F24" s="8">
        <v>358</v>
      </c>
      <c r="G24" s="8">
        <v>0</v>
      </c>
      <c r="H24" s="8">
        <v>0</v>
      </c>
      <c r="I24" s="8">
        <v>318</v>
      </c>
      <c r="J24" s="8">
        <v>208</v>
      </c>
      <c r="K24" s="12">
        <v>65.408805031446533</v>
      </c>
      <c r="L24" s="8">
        <v>12</v>
      </c>
      <c r="M24" s="8">
        <v>39</v>
      </c>
      <c r="N24" s="13">
        <v>1</v>
      </c>
      <c r="O24" s="5"/>
    </row>
    <row r="25" spans="2:15" ht="13.75" customHeight="1">
      <c r="B25" s="27"/>
      <c r="C25" s="27"/>
      <c r="D25" s="31"/>
      <c r="E25" s="30" t="s">
        <v>135</v>
      </c>
      <c r="F25" s="8">
        <v>549</v>
      </c>
      <c r="G25" s="8">
        <v>0</v>
      </c>
      <c r="H25" s="8">
        <v>0</v>
      </c>
      <c r="I25" s="8">
        <v>504</v>
      </c>
      <c r="J25" s="8">
        <v>312</v>
      </c>
      <c r="K25" s="12">
        <v>61.904761904761905</v>
      </c>
      <c r="L25" s="8">
        <v>55</v>
      </c>
      <c r="M25" s="8">
        <v>44</v>
      </c>
      <c r="N25" s="13">
        <v>0</v>
      </c>
      <c r="O25" s="5"/>
    </row>
    <row r="26" spans="2:15" ht="13.75" customHeight="1">
      <c r="B26" s="27"/>
      <c r="C26" s="27"/>
      <c r="D26" s="31"/>
      <c r="E26" s="30" t="s">
        <v>136</v>
      </c>
      <c r="F26" s="8">
        <v>934</v>
      </c>
      <c r="G26" s="8">
        <v>0</v>
      </c>
      <c r="H26" s="8">
        <v>0</v>
      </c>
      <c r="I26" s="8">
        <v>930</v>
      </c>
      <c r="J26" s="8">
        <v>763</v>
      </c>
      <c r="K26" s="12">
        <v>82.043010752688176</v>
      </c>
      <c r="L26" s="8">
        <v>16</v>
      </c>
      <c r="M26" s="8">
        <v>1</v>
      </c>
      <c r="N26" s="13">
        <v>2</v>
      </c>
      <c r="O26" s="5"/>
    </row>
    <row r="27" spans="2:15" ht="13.6">
      <c r="B27" s="27"/>
      <c r="C27" s="27"/>
      <c r="D27" s="31"/>
      <c r="E27" s="30" t="s">
        <v>137</v>
      </c>
      <c r="F27" s="8">
        <v>376</v>
      </c>
      <c r="G27" s="8">
        <v>0</v>
      </c>
      <c r="H27" s="8">
        <v>0</v>
      </c>
      <c r="I27" s="8">
        <v>356</v>
      </c>
      <c r="J27" s="8">
        <v>171</v>
      </c>
      <c r="K27" s="12">
        <v>48.033707865168537</v>
      </c>
      <c r="L27" s="8">
        <v>27</v>
      </c>
      <c r="M27" s="8">
        <v>19</v>
      </c>
      <c r="N27" s="13">
        <v>1</v>
      </c>
      <c r="O27" s="5"/>
    </row>
    <row r="28" spans="2:15" ht="40.75">
      <c r="B28" s="27"/>
      <c r="C28" s="27"/>
      <c r="D28" s="31"/>
      <c r="E28" s="30" t="s">
        <v>139</v>
      </c>
      <c r="F28" s="8">
        <v>4808</v>
      </c>
      <c r="G28" s="8">
        <v>0</v>
      </c>
      <c r="H28" s="8">
        <v>0</v>
      </c>
      <c r="I28" s="8">
        <v>4686</v>
      </c>
      <c r="J28" s="8">
        <v>4370</v>
      </c>
      <c r="K28" s="12">
        <v>93.256508749466491</v>
      </c>
      <c r="L28" s="8">
        <v>75</v>
      </c>
      <c r="M28" s="8">
        <v>80</v>
      </c>
      <c r="N28" s="13">
        <v>24</v>
      </c>
      <c r="O28" s="5"/>
    </row>
    <row r="29" spans="2:15" ht="13.6">
      <c r="B29" s="27"/>
      <c r="C29" s="27"/>
      <c r="D29" s="31"/>
      <c r="E29" s="30" t="s">
        <v>182</v>
      </c>
      <c r="F29" s="50">
        <v>105</v>
      </c>
      <c r="G29" s="8">
        <v>0</v>
      </c>
      <c r="H29" s="7">
        <v>1</v>
      </c>
      <c r="I29" s="7">
        <v>104</v>
      </c>
      <c r="J29" s="8">
        <v>44</v>
      </c>
      <c r="K29" s="9">
        <v>42.307692307692307</v>
      </c>
      <c r="L29" s="10">
        <v>0</v>
      </c>
      <c r="M29" s="10">
        <v>0</v>
      </c>
      <c r="N29" s="15">
        <v>0</v>
      </c>
      <c r="O29" s="5"/>
    </row>
    <row r="30" spans="2:15" ht="13.75" customHeight="1">
      <c r="B30" s="27"/>
      <c r="C30" s="27"/>
      <c r="D30" s="31"/>
      <c r="E30" s="25" t="s">
        <v>138</v>
      </c>
      <c r="F30" s="8">
        <v>1364</v>
      </c>
      <c r="G30" s="8">
        <v>0</v>
      </c>
      <c r="H30" s="8">
        <v>0</v>
      </c>
      <c r="I30" s="8">
        <v>1319</v>
      </c>
      <c r="J30" s="8">
        <v>872</v>
      </c>
      <c r="K30" s="12">
        <v>66.110689916603476</v>
      </c>
      <c r="L30" s="8">
        <v>124</v>
      </c>
      <c r="M30" s="8">
        <v>35</v>
      </c>
      <c r="N30" s="13">
        <v>2</v>
      </c>
      <c r="O30" s="5"/>
    </row>
    <row r="31" spans="2:15" ht="13.75" customHeight="1">
      <c r="B31" s="24"/>
      <c r="C31" s="24"/>
      <c r="D31" s="29"/>
      <c r="E31" s="25"/>
      <c r="F31" s="8"/>
      <c r="G31" s="8"/>
      <c r="H31" s="8"/>
      <c r="I31" s="8"/>
      <c r="J31" s="8"/>
      <c r="K31" s="12"/>
      <c r="L31" s="8"/>
      <c r="M31" s="8"/>
      <c r="N31" s="13"/>
      <c r="O31" s="5"/>
    </row>
    <row r="32" spans="2:15" ht="13.75" customHeight="1">
      <c r="B32" s="27"/>
      <c r="C32" s="27"/>
      <c r="D32" s="231" t="s">
        <v>140</v>
      </c>
      <c r="E32" s="210"/>
      <c r="F32" s="8">
        <v>19603</v>
      </c>
      <c r="G32" s="8">
        <v>0</v>
      </c>
      <c r="H32" s="8">
        <v>0</v>
      </c>
      <c r="I32" s="8">
        <v>19026</v>
      </c>
      <c r="J32" s="8">
        <v>11024</v>
      </c>
      <c r="K32" s="12">
        <v>57.941763902028796</v>
      </c>
      <c r="L32" s="8">
        <v>790</v>
      </c>
      <c r="M32" s="8">
        <v>501</v>
      </c>
      <c r="N32" s="13">
        <v>42</v>
      </c>
      <c r="O32" s="5"/>
    </row>
    <row r="33" spans="2:15" ht="13.75" customHeight="1">
      <c r="B33" s="27"/>
      <c r="C33" s="27"/>
      <c r="D33" s="31"/>
      <c r="E33" s="30" t="s">
        <v>141</v>
      </c>
      <c r="F33" s="8">
        <v>14</v>
      </c>
      <c r="G33" s="8">
        <v>0</v>
      </c>
      <c r="H33" s="8">
        <v>0</v>
      </c>
      <c r="I33" s="8">
        <v>13</v>
      </c>
      <c r="J33" s="8">
        <v>12</v>
      </c>
      <c r="K33" s="12">
        <v>92.307692307692307</v>
      </c>
      <c r="L33" s="8">
        <v>0</v>
      </c>
      <c r="M33" s="8">
        <v>1</v>
      </c>
      <c r="N33" s="13">
        <v>0</v>
      </c>
      <c r="O33" s="5"/>
    </row>
    <row r="34" spans="2:15" ht="13.6">
      <c r="B34" s="27"/>
      <c r="C34" s="27"/>
      <c r="D34" s="31"/>
      <c r="E34" s="30" t="s">
        <v>97</v>
      </c>
      <c r="F34" s="8">
        <v>192</v>
      </c>
      <c r="G34" s="8">
        <v>0</v>
      </c>
      <c r="H34" s="8">
        <v>0</v>
      </c>
      <c r="I34" s="8">
        <v>157</v>
      </c>
      <c r="J34" s="8">
        <v>61</v>
      </c>
      <c r="K34" s="12">
        <v>38.853503184713375</v>
      </c>
      <c r="L34" s="8">
        <v>17</v>
      </c>
      <c r="M34" s="8">
        <v>32</v>
      </c>
      <c r="N34" s="13">
        <v>0</v>
      </c>
      <c r="O34" s="5"/>
    </row>
    <row r="35" spans="2:15" ht="13.6">
      <c r="B35" s="27"/>
      <c r="C35" s="27"/>
      <c r="D35" s="31"/>
      <c r="E35" s="30" t="s">
        <v>142</v>
      </c>
      <c r="F35" s="8">
        <v>9552</v>
      </c>
      <c r="G35" s="8">
        <v>0</v>
      </c>
      <c r="H35" s="8">
        <v>0</v>
      </c>
      <c r="I35" s="8">
        <v>9536</v>
      </c>
      <c r="J35" s="8">
        <v>3720</v>
      </c>
      <c r="K35" s="12">
        <v>39.010067114093957</v>
      </c>
      <c r="L35" s="8">
        <v>449</v>
      </c>
      <c r="M35" s="8">
        <v>0</v>
      </c>
      <c r="N35" s="13">
        <v>4</v>
      </c>
      <c r="O35" s="5"/>
    </row>
    <row r="36" spans="2:15" ht="13.75" customHeight="1">
      <c r="B36" s="27"/>
      <c r="C36" s="27"/>
      <c r="D36" s="31"/>
      <c r="E36" s="25" t="s">
        <v>143</v>
      </c>
      <c r="F36" s="8">
        <v>729</v>
      </c>
      <c r="G36" s="8">
        <v>0</v>
      </c>
      <c r="H36" s="8">
        <v>0</v>
      </c>
      <c r="I36" s="8">
        <v>728</v>
      </c>
      <c r="J36" s="8">
        <v>602</v>
      </c>
      <c r="K36" s="12">
        <v>82.692307692307693</v>
      </c>
      <c r="L36" s="8">
        <v>24</v>
      </c>
      <c r="M36" s="8">
        <v>0</v>
      </c>
      <c r="N36" s="13">
        <v>1</v>
      </c>
      <c r="O36" s="5"/>
    </row>
    <row r="37" spans="2:15" ht="27.2">
      <c r="B37" s="27"/>
      <c r="C37" s="27"/>
      <c r="D37" s="31"/>
      <c r="E37" s="30" t="s">
        <v>144</v>
      </c>
      <c r="F37" s="8">
        <v>203</v>
      </c>
      <c r="G37" s="8">
        <v>0</v>
      </c>
      <c r="H37" s="8">
        <v>0</v>
      </c>
      <c r="I37" s="8">
        <v>201</v>
      </c>
      <c r="J37" s="8">
        <v>120</v>
      </c>
      <c r="K37" s="12">
        <v>59.701492537313428</v>
      </c>
      <c r="L37" s="8">
        <v>9</v>
      </c>
      <c r="M37" s="8">
        <v>0</v>
      </c>
      <c r="N37" s="13">
        <v>0</v>
      </c>
      <c r="O37" s="5"/>
    </row>
    <row r="38" spans="2:15" ht="13.6">
      <c r="B38" s="27"/>
      <c r="C38" s="27"/>
      <c r="D38" s="31"/>
      <c r="E38" s="30" t="s">
        <v>151</v>
      </c>
      <c r="F38" s="8">
        <v>67</v>
      </c>
      <c r="G38" s="8">
        <v>0</v>
      </c>
      <c r="H38" s="8">
        <v>0</v>
      </c>
      <c r="I38" s="8">
        <v>67</v>
      </c>
      <c r="J38" s="8">
        <v>21</v>
      </c>
      <c r="K38" s="12">
        <v>31.343283582089555</v>
      </c>
      <c r="L38" s="8">
        <v>0</v>
      </c>
      <c r="M38" s="8">
        <v>0</v>
      </c>
      <c r="N38" s="13">
        <v>0</v>
      </c>
      <c r="O38" s="5"/>
    </row>
    <row r="39" spans="2:15" ht="13.75" customHeight="1">
      <c r="B39" s="27"/>
      <c r="C39" s="27"/>
      <c r="D39" s="31"/>
      <c r="E39" s="25" t="s">
        <v>145</v>
      </c>
      <c r="F39" s="8">
        <v>181</v>
      </c>
      <c r="G39" s="8">
        <v>0</v>
      </c>
      <c r="H39" s="7">
        <v>0</v>
      </c>
      <c r="I39" s="7">
        <v>181</v>
      </c>
      <c r="J39" s="8">
        <v>103</v>
      </c>
      <c r="K39" s="9">
        <v>56.906077348066297</v>
      </c>
      <c r="L39" s="7">
        <v>7</v>
      </c>
      <c r="M39" s="7">
        <v>0</v>
      </c>
      <c r="N39" s="13">
        <v>0</v>
      </c>
      <c r="O39" s="5"/>
    </row>
    <row r="40" spans="2:15" ht="13.75" customHeight="1">
      <c r="B40" s="27"/>
      <c r="C40" s="27"/>
      <c r="D40" s="31"/>
      <c r="E40" s="25" t="s">
        <v>146</v>
      </c>
      <c r="F40" s="50">
        <v>190</v>
      </c>
      <c r="G40" s="8">
        <v>0</v>
      </c>
      <c r="H40" s="7">
        <v>0</v>
      </c>
      <c r="I40" s="7">
        <v>147</v>
      </c>
      <c r="J40" s="8">
        <v>133</v>
      </c>
      <c r="K40" s="9">
        <v>90.476190476190482</v>
      </c>
      <c r="L40" s="10">
        <v>2</v>
      </c>
      <c r="M40" s="10">
        <v>39</v>
      </c>
      <c r="N40" s="15">
        <v>1</v>
      </c>
      <c r="O40" s="5"/>
    </row>
    <row r="41" spans="2:15" ht="13.75" customHeight="1">
      <c r="B41" s="27"/>
      <c r="C41" s="27"/>
      <c r="D41" s="31"/>
      <c r="E41" s="25" t="s">
        <v>147</v>
      </c>
      <c r="F41" s="8">
        <v>245</v>
      </c>
      <c r="G41" s="8">
        <v>0</v>
      </c>
      <c r="H41" s="8">
        <v>0</v>
      </c>
      <c r="I41" s="8">
        <v>159</v>
      </c>
      <c r="J41" s="8">
        <v>148</v>
      </c>
      <c r="K41" s="12">
        <v>93.081761006289312</v>
      </c>
      <c r="L41" s="8">
        <v>1</v>
      </c>
      <c r="M41" s="8">
        <v>84</v>
      </c>
      <c r="N41" s="13">
        <v>0</v>
      </c>
      <c r="O41" s="5"/>
    </row>
    <row r="42" spans="2:15" ht="13.75" customHeight="1">
      <c r="B42" s="27"/>
      <c r="C42" s="27"/>
      <c r="D42" s="31"/>
      <c r="E42" s="25" t="s">
        <v>148</v>
      </c>
      <c r="F42" s="8">
        <v>72</v>
      </c>
      <c r="G42" s="8">
        <v>0</v>
      </c>
      <c r="H42" s="8">
        <v>0</v>
      </c>
      <c r="I42" s="8">
        <v>69</v>
      </c>
      <c r="J42" s="8">
        <v>58</v>
      </c>
      <c r="K42" s="12">
        <v>84.05797101449275</v>
      </c>
      <c r="L42" s="8">
        <v>2</v>
      </c>
      <c r="M42" s="8">
        <v>3</v>
      </c>
      <c r="N42" s="13">
        <v>0</v>
      </c>
      <c r="O42" s="5"/>
    </row>
    <row r="43" spans="2:15" ht="13.75" customHeight="1">
      <c r="B43" s="27"/>
      <c r="C43" s="27"/>
      <c r="D43" s="31"/>
      <c r="E43" s="25" t="s">
        <v>149</v>
      </c>
      <c r="F43" s="8">
        <v>477</v>
      </c>
      <c r="G43" s="8">
        <v>0</v>
      </c>
      <c r="H43" s="8">
        <v>0</v>
      </c>
      <c r="I43" s="8">
        <v>469</v>
      </c>
      <c r="J43" s="8">
        <v>446</v>
      </c>
      <c r="K43" s="12">
        <v>95.095948827292105</v>
      </c>
      <c r="L43" s="8">
        <v>0</v>
      </c>
      <c r="M43" s="8">
        <v>8</v>
      </c>
      <c r="N43" s="13">
        <v>0</v>
      </c>
      <c r="O43" s="5"/>
    </row>
    <row r="44" spans="2:15" ht="13.75" customHeight="1">
      <c r="B44" s="27"/>
      <c r="C44" s="27"/>
      <c r="D44" s="31"/>
      <c r="E44" s="205" t="s">
        <v>349</v>
      </c>
      <c r="F44" s="8">
        <v>5502</v>
      </c>
      <c r="G44" s="8">
        <v>0</v>
      </c>
      <c r="H44" s="8">
        <v>0</v>
      </c>
      <c r="I44" s="8">
        <v>5333</v>
      </c>
      <c r="J44" s="8">
        <v>4223</v>
      </c>
      <c r="K44" s="12">
        <v>79.186199137446096</v>
      </c>
      <c r="L44" s="8">
        <v>160</v>
      </c>
      <c r="M44" s="8">
        <v>135</v>
      </c>
      <c r="N44" s="13">
        <v>30</v>
      </c>
      <c r="O44" s="5"/>
    </row>
    <row r="45" spans="2:15" ht="13.75" customHeight="1">
      <c r="B45" s="27"/>
      <c r="C45" s="27"/>
      <c r="D45" s="31"/>
      <c r="E45" s="25" t="s">
        <v>138</v>
      </c>
      <c r="F45" s="8">
        <v>2179</v>
      </c>
      <c r="G45" s="8">
        <v>0</v>
      </c>
      <c r="H45" s="8">
        <v>0</v>
      </c>
      <c r="I45" s="8">
        <v>1966</v>
      </c>
      <c r="J45" s="8">
        <v>1377</v>
      </c>
      <c r="K45" s="12">
        <v>70.040691759918616</v>
      </c>
      <c r="L45" s="8">
        <v>119</v>
      </c>
      <c r="M45" s="8">
        <v>199</v>
      </c>
      <c r="N45" s="13">
        <v>6</v>
      </c>
      <c r="O45" s="5"/>
    </row>
    <row r="46" spans="2:15" ht="13.75" customHeight="1">
      <c r="B46" s="24"/>
      <c r="C46" s="24"/>
      <c r="D46" s="29"/>
      <c r="E46" s="25"/>
      <c r="F46" s="8"/>
      <c r="G46" s="8"/>
      <c r="H46" s="8"/>
      <c r="I46" s="8"/>
      <c r="J46" s="8"/>
      <c r="K46" s="12"/>
      <c r="L46" s="8"/>
      <c r="M46" s="8"/>
      <c r="N46" s="13"/>
      <c r="O46" s="5"/>
    </row>
    <row r="47" spans="2:15" ht="13.75" customHeight="1">
      <c r="B47" s="209" t="s">
        <v>152</v>
      </c>
      <c r="C47" s="209"/>
      <c r="D47" s="209"/>
      <c r="E47" s="210"/>
      <c r="F47" s="8">
        <v>7892</v>
      </c>
      <c r="G47" s="8" t="s">
        <v>90</v>
      </c>
      <c r="H47" s="8" t="s">
        <v>90</v>
      </c>
      <c r="I47" s="8">
        <v>5951</v>
      </c>
      <c r="J47" s="8">
        <v>3983</v>
      </c>
      <c r="K47" s="12">
        <v>66.929927743236433</v>
      </c>
      <c r="L47" s="8">
        <v>491</v>
      </c>
      <c r="M47" s="8">
        <v>1379</v>
      </c>
      <c r="N47" s="13">
        <v>128</v>
      </c>
      <c r="O47" s="5"/>
    </row>
    <row r="48" spans="2:15" ht="13.75" customHeight="1">
      <c r="B48" s="27"/>
      <c r="C48" s="31"/>
      <c r="D48" s="31"/>
      <c r="E48" s="26"/>
      <c r="F48" s="47">
        <v>434</v>
      </c>
      <c r="G48" s="8"/>
      <c r="H48" s="7"/>
      <c r="I48" s="7"/>
      <c r="J48" s="8"/>
      <c r="K48" s="9"/>
      <c r="L48" s="7"/>
      <c r="M48" s="7"/>
      <c r="N48" s="13"/>
      <c r="O48" s="5"/>
    </row>
    <row r="49" spans="1:15" ht="13.75" customHeight="1">
      <c r="B49" s="27"/>
      <c r="C49" s="31"/>
      <c r="D49" s="209" t="s">
        <v>121</v>
      </c>
      <c r="E49" s="210"/>
      <c r="F49" s="8">
        <v>7106</v>
      </c>
      <c r="G49" s="8" t="s">
        <v>90</v>
      </c>
      <c r="H49" s="8" t="s">
        <v>90</v>
      </c>
      <c r="I49" s="7">
        <v>5951</v>
      </c>
      <c r="J49" s="8">
        <v>3983</v>
      </c>
      <c r="K49" s="52">
        <v>66.929927743236433</v>
      </c>
      <c r="L49" s="7">
        <v>491</v>
      </c>
      <c r="M49" s="7">
        <v>1069</v>
      </c>
      <c r="N49" s="13">
        <v>80</v>
      </c>
      <c r="O49" s="5"/>
    </row>
    <row r="50" spans="1:15" ht="13.75" customHeight="1">
      <c r="B50" s="27"/>
      <c r="C50" s="31"/>
      <c r="D50" s="31"/>
      <c r="E50" s="25" t="s">
        <v>124</v>
      </c>
      <c r="F50" s="8">
        <v>225</v>
      </c>
      <c r="G50" s="8" t="s">
        <v>90</v>
      </c>
      <c r="H50" s="8" t="s">
        <v>91</v>
      </c>
      <c r="I50" s="7">
        <v>0</v>
      </c>
      <c r="J50" s="8">
        <v>0</v>
      </c>
      <c r="K50" s="9" t="s">
        <v>87</v>
      </c>
      <c r="L50" s="7">
        <v>0</v>
      </c>
      <c r="M50" s="7">
        <v>211</v>
      </c>
      <c r="N50" s="13">
        <v>13</v>
      </c>
      <c r="O50" s="5"/>
    </row>
    <row r="51" spans="1:15" ht="13.75" customHeight="1">
      <c r="B51" s="27"/>
      <c r="C51" s="31"/>
      <c r="D51" s="31"/>
      <c r="E51" s="25" t="s">
        <v>125</v>
      </c>
      <c r="F51" s="8">
        <v>6234</v>
      </c>
      <c r="G51" s="8" t="s">
        <v>90</v>
      </c>
      <c r="H51" s="8" t="s">
        <v>90</v>
      </c>
      <c r="I51" s="7">
        <v>5647</v>
      </c>
      <c r="J51" s="8">
        <v>3814</v>
      </c>
      <c r="K51" s="9">
        <v>67.540286877988308</v>
      </c>
      <c r="L51" s="7">
        <v>465</v>
      </c>
      <c r="M51" s="7">
        <v>558</v>
      </c>
      <c r="N51" s="13">
        <v>29</v>
      </c>
      <c r="O51" s="5"/>
    </row>
    <row r="52" spans="1:15" ht="13.75" customHeight="1">
      <c r="B52" s="27"/>
      <c r="C52" s="31"/>
      <c r="D52" s="31"/>
      <c r="E52" s="25" t="s">
        <v>130</v>
      </c>
      <c r="F52" s="8">
        <v>174</v>
      </c>
      <c r="G52" s="8" t="s">
        <v>90</v>
      </c>
      <c r="H52" s="8" t="s">
        <v>90</v>
      </c>
      <c r="I52" s="7">
        <v>117</v>
      </c>
      <c r="J52" s="8">
        <v>52</v>
      </c>
      <c r="K52" s="9">
        <v>44.444444444444443</v>
      </c>
      <c r="L52" s="7">
        <v>7</v>
      </c>
      <c r="M52" s="7">
        <v>57</v>
      </c>
      <c r="N52" s="13">
        <v>0</v>
      </c>
      <c r="O52" s="5"/>
    </row>
    <row r="53" spans="1:15" ht="13.6">
      <c r="B53" s="62"/>
      <c r="C53" s="62"/>
      <c r="D53" s="25"/>
      <c r="E53" s="30" t="s">
        <v>245</v>
      </c>
      <c r="F53" s="50">
        <v>3</v>
      </c>
      <c r="G53" s="8" t="s">
        <v>90</v>
      </c>
      <c r="H53" s="8" t="s">
        <v>90</v>
      </c>
      <c r="I53" s="7">
        <v>3</v>
      </c>
      <c r="J53" s="8">
        <v>2</v>
      </c>
      <c r="K53" s="9">
        <v>66.666666666666657</v>
      </c>
      <c r="L53" s="7">
        <v>0</v>
      </c>
      <c r="M53" s="10">
        <v>0</v>
      </c>
      <c r="N53" s="15">
        <v>0</v>
      </c>
      <c r="O53" s="5"/>
    </row>
    <row r="54" spans="1:15" ht="13.75" customHeight="1">
      <c r="B54" s="62"/>
      <c r="C54" s="62"/>
      <c r="D54" s="25"/>
      <c r="E54" s="30" t="s">
        <v>247</v>
      </c>
      <c r="F54" s="50">
        <v>234</v>
      </c>
      <c r="G54" s="8" t="s">
        <v>90</v>
      </c>
      <c r="H54" s="8" t="s">
        <v>90</v>
      </c>
      <c r="I54" s="7">
        <v>184</v>
      </c>
      <c r="J54" s="8">
        <v>115</v>
      </c>
      <c r="K54" s="9">
        <v>62.5</v>
      </c>
      <c r="L54" s="7">
        <v>19</v>
      </c>
      <c r="M54" s="10">
        <v>50</v>
      </c>
      <c r="N54" s="15">
        <v>0</v>
      </c>
      <c r="O54" s="5"/>
    </row>
    <row r="55" spans="1:15" ht="13.75" customHeight="1">
      <c r="B55" s="62"/>
      <c r="C55" s="62"/>
      <c r="D55" s="25"/>
      <c r="E55" s="30" t="s">
        <v>248</v>
      </c>
      <c r="F55" s="50">
        <v>116</v>
      </c>
      <c r="G55" s="8" t="s">
        <v>90</v>
      </c>
      <c r="H55" s="8" t="s">
        <v>90</v>
      </c>
      <c r="I55" s="7">
        <v>0</v>
      </c>
      <c r="J55" s="8">
        <v>0</v>
      </c>
      <c r="K55" s="9" t="s">
        <v>87</v>
      </c>
      <c r="L55" s="7">
        <v>0</v>
      </c>
      <c r="M55" s="10">
        <v>83</v>
      </c>
      <c r="N55" s="15">
        <v>30</v>
      </c>
      <c r="O55" s="5"/>
    </row>
    <row r="56" spans="1:15" ht="13.6">
      <c r="B56" s="62"/>
      <c r="C56" s="62"/>
      <c r="D56" s="25"/>
      <c r="E56" s="25" t="s">
        <v>95</v>
      </c>
      <c r="F56" s="50">
        <v>120</v>
      </c>
      <c r="G56" s="8" t="s">
        <v>90</v>
      </c>
      <c r="H56" s="8" t="s">
        <v>90</v>
      </c>
      <c r="I56" s="7">
        <v>0</v>
      </c>
      <c r="J56" s="8">
        <v>0</v>
      </c>
      <c r="K56" s="9" t="s">
        <v>87</v>
      </c>
      <c r="L56" s="7">
        <v>0</v>
      </c>
      <c r="M56" s="10">
        <v>110</v>
      </c>
      <c r="N56" s="15">
        <v>8</v>
      </c>
      <c r="O56" s="5"/>
    </row>
    <row r="57" spans="1:15" ht="13.75" customHeight="1">
      <c r="B57" s="32"/>
      <c r="C57" s="32"/>
      <c r="D57" s="33"/>
      <c r="E57" s="25"/>
      <c r="F57" s="50"/>
      <c r="G57" s="8"/>
      <c r="H57" s="7"/>
      <c r="I57" s="7"/>
      <c r="J57" s="8"/>
      <c r="K57" s="9"/>
      <c r="L57" s="10"/>
      <c r="M57" s="10"/>
      <c r="N57" s="15"/>
      <c r="O57" s="5"/>
    </row>
    <row r="58" spans="1:15" ht="13.75" customHeight="1">
      <c r="B58" s="62"/>
      <c r="C58" s="62"/>
      <c r="D58" s="231" t="s">
        <v>140</v>
      </c>
      <c r="E58" s="210"/>
      <c r="F58" s="50">
        <v>786</v>
      </c>
      <c r="G58" s="8" t="s">
        <v>90</v>
      </c>
      <c r="H58" s="8" t="s">
        <v>90</v>
      </c>
      <c r="I58" s="7">
        <v>0</v>
      </c>
      <c r="J58" s="7">
        <v>0</v>
      </c>
      <c r="K58" s="9" t="s">
        <v>87</v>
      </c>
      <c r="L58" s="10">
        <v>0</v>
      </c>
      <c r="M58" s="10">
        <v>310</v>
      </c>
      <c r="N58" s="15">
        <v>48</v>
      </c>
      <c r="O58" s="5"/>
    </row>
    <row r="59" spans="1:15" ht="13.75" customHeight="1">
      <c r="B59" s="62"/>
      <c r="C59" s="62"/>
      <c r="D59" s="25"/>
      <c r="E59" s="30" t="s">
        <v>141</v>
      </c>
      <c r="F59" s="50">
        <v>3</v>
      </c>
      <c r="G59" s="8" t="s">
        <v>90</v>
      </c>
      <c r="H59" s="8" t="s">
        <v>90</v>
      </c>
      <c r="I59" s="7">
        <v>0</v>
      </c>
      <c r="J59" s="8">
        <v>0</v>
      </c>
      <c r="K59" s="9" t="s">
        <v>87</v>
      </c>
      <c r="L59" s="10">
        <v>0</v>
      </c>
      <c r="M59" s="10">
        <v>2</v>
      </c>
      <c r="N59" s="15">
        <v>1</v>
      </c>
      <c r="O59" s="5"/>
    </row>
    <row r="60" spans="1:15" ht="13.75" customHeight="1">
      <c r="B60" s="62"/>
      <c r="C60" s="62"/>
      <c r="D60" s="25"/>
      <c r="E60" s="30" t="s">
        <v>158</v>
      </c>
      <c r="F60" s="50">
        <v>46</v>
      </c>
      <c r="G60" s="8" t="s">
        <v>90</v>
      </c>
      <c r="H60" s="8" t="s">
        <v>90</v>
      </c>
      <c r="I60" s="7">
        <v>0</v>
      </c>
      <c r="J60" s="8">
        <v>0</v>
      </c>
      <c r="K60" s="9" t="s">
        <v>87</v>
      </c>
      <c r="L60" s="10">
        <v>0</v>
      </c>
      <c r="M60" s="10">
        <v>43</v>
      </c>
      <c r="N60" s="15">
        <v>3</v>
      </c>
      <c r="O60" s="5"/>
    </row>
    <row r="61" spans="1:15" ht="13.75" customHeight="1">
      <c r="B61" s="62"/>
      <c r="C61" s="62"/>
      <c r="D61" s="25"/>
      <c r="E61" s="205" t="s">
        <v>349</v>
      </c>
      <c r="F61" s="50">
        <v>546</v>
      </c>
      <c r="G61" s="8" t="s">
        <v>90</v>
      </c>
      <c r="H61" s="8" t="s">
        <v>90</v>
      </c>
      <c r="I61" s="7">
        <v>0</v>
      </c>
      <c r="J61" s="8">
        <v>0</v>
      </c>
      <c r="K61" s="9" t="s">
        <v>87</v>
      </c>
      <c r="L61" s="10">
        <v>0</v>
      </c>
      <c r="M61" s="10">
        <v>105</v>
      </c>
      <c r="N61" s="15">
        <v>14</v>
      </c>
      <c r="O61" s="5"/>
    </row>
    <row r="62" spans="1:15" ht="13.75" customHeight="1">
      <c r="B62" s="63"/>
      <c r="C62" s="63"/>
      <c r="D62" s="36" t="s">
        <v>0</v>
      </c>
      <c r="E62" s="36" t="s">
        <v>95</v>
      </c>
      <c r="F62" s="16">
        <v>191</v>
      </c>
      <c r="G62" s="16" t="s">
        <v>90</v>
      </c>
      <c r="H62" s="16" t="s">
        <v>90</v>
      </c>
      <c r="I62" s="16">
        <v>0</v>
      </c>
      <c r="J62" s="16">
        <v>0</v>
      </c>
      <c r="K62" s="53" t="s">
        <v>87</v>
      </c>
      <c r="L62" s="16">
        <v>0</v>
      </c>
      <c r="M62" s="16">
        <v>160</v>
      </c>
      <c r="N62" s="17">
        <v>30</v>
      </c>
      <c r="O62" s="5"/>
    </row>
    <row r="63" spans="1:15" ht="13.75" customHeight="1">
      <c r="B63" s="234" t="s">
        <v>159</v>
      </c>
      <c r="C63" s="234"/>
      <c r="D63" s="236" t="s">
        <v>350</v>
      </c>
      <c r="E63" s="236"/>
      <c r="F63" s="236"/>
      <c r="G63" s="236"/>
      <c r="H63" s="236"/>
      <c r="I63" s="236"/>
      <c r="J63" s="236"/>
      <c r="K63" s="236"/>
      <c r="L63" s="236"/>
      <c r="M63" s="236"/>
      <c r="N63" s="236"/>
    </row>
    <row r="64" spans="1:15" ht="13.75" customHeight="1">
      <c r="A64" s="64"/>
      <c r="B64" s="206"/>
      <c r="C64" s="207" t="s">
        <v>161</v>
      </c>
      <c r="D64" s="237" t="s">
        <v>351</v>
      </c>
      <c r="E64" s="237"/>
      <c r="F64" s="237"/>
      <c r="G64" s="237"/>
      <c r="H64" s="237"/>
      <c r="I64" s="237"/>
      <c r="J64" s="237"/>
      <c r="K64" s="237"/>
      <c r="L64" s="237"/>
      <c r="M64" s="237"/>
      <c r="N64" s="237"/>
    </row>
    <row r="65" spans="1:14" ht="13.75" customHeight="1">
      <c r="A65" s="64"/>
      <c r="B65" s="206"/>
      <c r="C65" s="207" t="s">
        <v>163</v>
      </c>
      <c r="D65" s="238" t="s">
        <v>164</v>
      </c>
      <c r="E65" s="238"/>
      <c r="F65" s="238"/>
      <c r="G65" s="238"/>
      <c r="H65" s="238"/>
      <c r="I65" s="238"/>
      <c r="J65" s="238"/>
      <c r="K65" s="238"/>
      <c r="L65" s="238"/>
      <c r="M65" s="238"/>
      <c r="N65" s="238"/>
    </row>
    <row r="66" spans="1:14" ht="13.75" customHeight="1">
      <c r="A66" s="64"/>
      <c r="B66" s="206"/>
      <c r="C66" s="206" t="s">
        <v>165</v>
      </c>
      <c r="D66" s="238" t="s">
        <v>166</v>
      </c>
      <c r="E66" s="238"/>
      <c r="F66" s="238"/>
      <c r="G66" s="238"/>
      <c r="H66" s="238"/>
      <c r="I66" s="238"/>
      <c r="J66" s="238"/>
      <c r="K66" s="238"/>
      <c r="L66" s="238"/>
      <c r="M66" s="238"/>
      <c r="N66" s="238"/>
    </row>
    <row r="67" spans="1:14" ht="13.75" customHeight="1">
      <c r="A67" s="64"/>
      <c r="B67" s="206"/>
      <c r="C67" s="206" t="s">
        <v>167</v>
      </c>
      <c r="D67" s="238" t="s">
        <v>168</v>
      </c>
      <c r="E67" s="238"/>
      <c r="F67" s="238"/>
      <c r="G67" s="238"/>
      <c r="H67" s="238"/>
      <c r="I67" s="238"/>
      <c r="J67" s="238"/>
      <c r="K67" s="238"/>
      <c r="L67" s="238"/>
      <c r="M67" s="238"/>
      <c r="N67" s="238"/>
    </row>
    <row r="68" spans="1:14" ht="13.75" customHeight="1">
      <c r="A68" s="64"/>
      <c r="B68" s="206"/>
      <c r="C68" s="208" t="s">
        <v>169</v>
      </c>
      <c r="D68" s="237" t="s">
        <v>170</v>
      </c>
      <c r="E68" s="237"/>
      <c r="F68" s="237"/>
      <c r="G68" s="237"/>
      <c r="H68" s="237"/>
      <c r="I68" s="237"/>
      <c r="J68" s="237"/>
      <c r="K68" s="237"/>
      <c r="L68" s="237"/>
      <c r="M68" s="237"/>
      <c r="N68" s="237"/>
    </row>
    <row r="69" spans="1:14" ht="30.25" customHeight="1">
      <c r="A69" s="68"/>
      <c r="B69" s="207"/>
      <c r="C69" s="208" t="s">
        <v>171</v>
      </c>
      <c r="D69" s="239" t="s">
        <v>178</v>
      </c>
      <c r="E69" s="239"/>
      <c r="F69" s="239"/>
      <c r="G69" s="239"/>
      <c r="H69" s="239"/>
      <c r="I69" s="239"/>
      <c r="J69" s="239"/>
      <c r="K69" s="239"/>
      <c r="L69" s="239"/>
      <c r="M69" s="239"/>
      <c r="N69" s="239"/>
    </row>
    <row r="70" spans="1:14" ht="13.75" customHeight="1">
      <c r="A70" s="68"/>
      <c r="B70" s="207"/>
      <c r="C70" s="208" t="s">
        <v>172</v>
      </c>
      <c r="D70" s="237" t="s">
        <v>173</v>
      </c>
      <c r="E70" s="237"/>
      <c r="F70" s="237"/>
      <c r="G70" s="237"/>
      <c r="H70" s="237"/>
      <c r="I70" s="237"/>
      <c r="J70" s="237"/>
      <c r="K70" s="237"/>
      <c r="L70" s="237"/>
      <c r="M70" s="237"/>
      <c r="N70" s="237"/>
    </row>
    <row r="71" spans="1:14" ht="13.75" customHeight="1">
      <c r="A71" s="68"/>
      <c r="B71" s="207"/>
      <c r="C71" s="208" t="s">
        <v>174</v>
      </c>
      <c r="D71" s="237" t="s">
        <v>101</v>
      </c>
      <c r="E71" s="237"/>
      <c r="F71" s="237"/>
      <c r="G71" s="237"/>
      <c r="H71" s="237"/>
      <c r="I71" s="237"/>
      <c r="J71" s="237"/>
      <c r="K71" s="237"/>
      <c r="L71" s="237"/>
      <c r="M71" s="237"/>
      <c r="N71" s="237"/>
    </row>
    <row r="72" spans="1:14" ht="13.75" customHeight="1">
      <c r="B72" s="235" t="s">
        <v>175</v>
      </c>
      <c r="C72" s="235"/>
      <c r="D72" s="240" t="s">
        <v>176</v>
      </c>
      <c r="E72" s="240"/>
      <c r="F72" s="240"/>
      <c r="G72" s="240"/>
      <c r="H72" s="240"/>
      <c r="I72" s="240"/>
      <c r="J72" s="240"/>
      <c r="K72" s="240"/>
      <c r="L72" s="240"/>
      <c r="M72" s="240"/>
      <c r="N72" s="240"/>
    </row>
    <row r="73" spans="1:14" ht="13.75" customHeight="1">
      <c r="A73" s="64"/>
      <c r="B73" s="66"/>
      <c r="C73" s="66"/>
      <c r="D73" s="211" t="s">
        <v>177</v>
      </c>
      <c r="E73" s="211"/>
      <c r="F73" s="211"/>
      <c r="G73" s="211"/>
      <c r="H73" s="211"/>
      <c r="I73" s="211"/>
      <c r="J73" s="211"/>
      <c r="K73" s="211"/>
      <c r="L73" s="211"/>
      <c r="M73" s="211"/>
      <c r="N73" s="211"/>
    </row>
  </sheetData>
  <mergeCells count="31">
    <mergeCell ref="D13:E13"/>
    <mergeCell ref="B63:C63"/>
    <mergeCell ref="B72:C72"/>
    <mergeCell ref="D63:N63"/>
    <mergeCell ref="D64:N64"/>
    <mergeCell ref="D65:N65"/>
    <mergeCell ref="D66:N66"/>
    <mergeCell ref="D67:N67"/>
    <mergeCell ref="D68:N68"/>
    <mergeCell ref="D69:N69"/>
    <mergeCell ref="D70:N70"/>
    <mergeCell ref="D71:N71"/>
    <mergeCell ref="D72:N72"/>
    <mergeCell ref="D32:E32"/>
    <mergeCell ref="B47:E47"/>
    <mergeCell ref="D49:E49"/>
    <mergeCell ref="D73:N73"/>
    <mergeCell ref="B2:N2"/>
    <mergeCell ref="B3:N3"/>
    <mergeCell ref="M6:M8"/>
    <mergeCell ref="B5:E8"/>
    <mergeCell ref="F5:F8"/>
    <mergeCell ref="L7:L8"/>
    <mergeCell ref="G5:M5"/>
    <mergeCell ref="N5:N8"/>
    <mergeCell ref="G6:G8"/>
    <mergeCell ref="H6:L6"/>
    <mergeCell ref="H7:H8"/>
    <mergeCell ref="D58:E58"/>
    <mergeCell ref="B9:E9"/>
    <mergeCell ref="B11:E11"/>
  </mergeCells>
  <phoneticPr fontId="4"/>
  <printOptions gridLinesSet="0"/>
  <pageMargins left="0.59055118110236227" right="0.19685039370078741" top="0.78740157480314965" bottom="0.19685039370078741" header="0.51181102362204722" footer="0.51181102362204722"/>
  <pageSetup paperSize="9" scale="56" orientation="portrait" verticalDpi="4294967292" r:id="rId1"/>
  <headerFooter alignWithMargins="0">
    <oddHeader>&amp;L&amp;"ＭＳ 明朝,標準"&amp;10&amp;D&amp;T&amp;R&amp;"ＭＳ 明朝,標準"&amp;10&amp;A</oddHeader>
  </headerFooter>
  <ignoredErrors>
    <ignoredError sqref="N4 C64:C7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73"/>
  <sheetViews>
    <sheetView view="pageBreakPreview" zoomScaleNormal="100" zoomScaleSheetLayoutView="100" workbookViewId="0"/>
  </sheetViews>
  <sheetFormatPr defaultRowHeight="13.75" customHeight="1"/>
  <cols>
    <col min="1" max="1" width="3.625" style="1" customWidth="1"/>
    <col min="2" max="3" width="3.125" style="1" customWidth="1"/>
    <col min="4" max="4" width="1.625" style="1" customWidth="1"/>
    <col min="5" max="5" width="29.625" style="1" bestFit="1" customWidth="1"/>
    <col min="6" max="6" width="8.5" style="1" customWidth="1"/>
    <col min="7" max="8" width="6.625" style="1" customWidth="1"/>
    <col min="9" max="9" width="13.125" style="1" bestFit="1" customWidth="1"/>
    <col min="10" max="10" width="16.625" style="1" bestFit="1" customWidth="1"/>
    <col min="11" max="11" width="10.875" style="1" bestFit="1" customWidth="1"/>
    <col min="12" max="12" width="12.5" style="1" bestFit="1" customWidth="1"/>
    <col min="13" max="13" width="5.875" style="1" bestFit="1" customWidth="1"/>
    <col min="14" max="14" width="5.5" style="1" bestFit="1" customWidth="1"/>
    <col min="15" max="16384" width="9" style="1"/>
  </cols>
  <sheetData>
    <row r="1" spans="2:14" ht="14.95" customHeight="1"/>
    <row r="2" spans="2:14" ht="14.95" customHeight="1">
      <c r="B2" s="40"/>
      <c r="C2" s="40"/>
      <c r="D2" s="40"/>
      <c r="E2" s="40"/>
      <c r="F2" s="40"/>
      <c r="G2" s="40"/>
      <c r="H2" s="40"/>
      <c r="I2" s="40"/>
      <c r="J2" s="40"/>
      <c r="K2" s="40"/>
      <c r="L2" s="40"/>
      <c r="M2" s="40"/>
      <c r="N2" s="40"/>
    </row>
    <row r="3" spans="2:14" ht="13.75" customHeight="1">
      <c r="D3" s="41"/>
      <c r="E3" s="42"/>
      <c r="F3" s="42"/>
      <c r="G3" s="42"/>
      <c r="H3" s="42"/>
      <c r="I3" s="42"/>
      <c r="J3" s="42"/>
      <c r="K3" s="42"/>
      <c r="L3" s="42"/>
      <c r="M3" s="42"/>
      <c r="N3" s="42"/>
    </row>
    <row r="4" spans="2:14" ht="13.75" customHeight="1" thickBot="1">
      <c r="B4" s="2"/>
      <c r="C4" s="2"/>
      <c r="D4" s="3"/>
      <c r="E4" s="4"/>
      <c r="F4" s="4"/>
      <c r="G4" s="4"/>
      <c r="H4" s="4"/>
      <c r="I4" s="4"/>
      <c r="J4" s="4"/>
      <c r="K4" s="4"/>
      <c r="L4" s="4"/>
      <c r="M4" s="4"/>
      <c r="N4" s="54" t="s">
        <v>179</v>
      </c>
    </row>
    <row r="5" spans="2:14" ht="13.75" customHeight="1" thickTop="1">
      <c r="B5" s="215" t="s">
        <v>104</v>
      </c>
      <c r="C5" s="215"/>
      <c r="D5" s="215"/>
      <c r="E5" s="216"/>
      <c r="F5" s="221" t="s">
        <v>105</v>
      </c>
      <c r="G5" s="223" t="s">
        <v>108</v>
      </c>
      <c r="H5" s="224"/>
      <c r="I5" s="224"/>
      <c r="J5" s="224"/>
      <c r="K5" s="224"/>
      <c r="L5" s="224"/>
      <c r="M5" s="225"/>
      <c r="N5" s="226" t="s">
        <v>109</v>
      </c>
    </row>
    <row r="6" spans="2:14" ht="13.75" customHeight="1">
      <c r="B6" s="217"/>
      <c r="C6" s="217"/>
      <c r="D6" s="217"/>
      <c r="E6" s="218"/>
      <c r="F6" s="222"/>
      <c r="G6" s="213" t="s">
        <v>106</v>
      </c>
      <c r="H6" s="228" t="s">
        <v>111</v>
      </c>
      <c r="I6" s="229"/>
      <c r="J6" s="229"/>
      <c r="K6" s="229"/>
      <c r="L6" s="230"/>
      <c r="M6" s="213" t="s">
        <v>110</v>
      </c>
      <c r="N6" s="227"/>
    </row>
    <row r="7" spans="2:14" ht="40.75">
      <c r="B7" s="217"/>
      <c r="C7" s="217"/>
      <c r="D7" s="217"/>
      <c r="E7" s="218"/>
      <c r="F7" s="222"/>
      <c r="G7" s="222"/>
      <c r="H7" s="213" t="s">
        <v>107</v>
      </c>
      <c r="I7" s="56" t="s">
        <v>112</v>
      </c>
      <c r="J7" s="56" t="s">
        <v>115</v>
      </c>
      <c r="K7" s="21" t="s">
        <v>116</v>
      </c>
      <c r="L7" s="213" t="s">
        <v>118</v>
      </c>
      <c r="M7" s="214"/>
      <c r="N7" s="227"/>
    </row>
    <row r="8" spans="2:14" ht="13.75" customHeight="1">
      <c r="B8" s="219"/>
      <c r="C8" s="219"/>
      <c r="D8" s="219"/>
      <c r="E8" s="220"/>
      <c r="F8" s="222"/>
      <c r="G8" s="222"/>
      <c r="H8" s="222"/>
      <c r="I8" s="22" t="s">
        <v>113</v>
      </c>
      <c r="J8" s="22" t="s">
        <v>114</v>
      </c>
      <c r="K8" s="23" t="s">
        <v>117</v>
      </c>
      <c r="L8" s="222"/>
      <c r="M8" s="214"/>
      <c r="N8" s="227"/>
    </row>
    <row r="9" spans="2:14" ht="13.75" customHeight="1">
      <c r="B9" s="241" t="s">
        <v>119</v>
      </c>
      <c r="C9" s="241"/>
      <c r="D9" s="241"/>
      <c r="E9" s="242"/>
      <c r="F9" s="43">
        <v>64034</v>
      </c>
      <c r="G9" s="43">
        <v>3</v>
      </c>
      <c r="H9" s="43">
        <v>39</v>
      </c>
      <c r="I9" s="43">
        <v>60808</v>
      </c>
      <c r="J9" s="43">
        <v>35514</v>
      </c>
      <c r="K9" s="44">
        <v>58.403499539534273</v>
      </c>
      <c r="L9" s="43">
        <v>3282</v>
      </c>
      <c r="M9" s="43">
        <v>2744</v>
      </c>
      <c r="N9" s="45">
        <v>350</v>
      </c>
    </row>
    <row r="10" spans="2:14" ht="13.75" customHeight="1">
      <c r="B10" s="24"/>
      <c r="C10" s="24"/>
      <c r="D10" s="25"/>
      <c r="E10" s="26"/>
      <c r="F10" s="47">
        <v>90</v>
      </c>
      <c r="G10" s="7"/>
      <c r="H10" s="7"/>
      <c r="I10" s="7"/>
      <c r="J10" s="8"/>
      <c r="K10" s="9"/>
      <c r="L10" s="10"/>
      <c r="M10" s="10"/>
      <c r="N10" s="11"/>
    </row>
    <row r="11" spans="2:14" ht="13.75" customHeight="1">
      <c r="B11" s="232" t="s">
        <v>120</v>
      </c>
      <c r="C11" s="232"/>
      <c r="D11" s="232"/>
      <c r="E11" s="233"/>
      <c r="F11" s="8">
        <v>55924</v>
      </c>
      <c r="G11" s="8">
        <v>3</v>
      </c>
      <c r="H11" s="8">
        <v>39</v>
      </c>
      <c r="I11" s="8">
        <v>54467</v>
      </c>
      <c r="J11" s="8">
        <v>31302</v>
      </c>
      <c r="K11" s="12">
        <v>57.469660528393341</v>
      </c>
      <c r="L11" s="8">
        <v>2826</v>
      </c>
      <c r="M11" s="8">
        <v>1158</v>
      </c>
      <c r="N11" s="13">
        <v>174</v>
      </c>
    </row>
    <row r="12" spans="2:14" ht="13.75" customHeight="1">
      <c r="B12" s="27"/>
      <c r="C12" s="27"/>
      <c r="D12" s="27"/>
      <c r="E12" s="28"/>
      <c r="F12" s="47">
        <v>83</v>
      </c>
      <c r="G12" s="8"/>
      <c r="H12" s="8"/>
      <c r="I12" s="8"/>
      <c r="J12" s="8"/>
      <c r="K12" s="12"/>
      <c r="L12" s="8"/>
      <c r="M12" s="8"/>
      <c r="N12" s="13"/>
    </row>
    <row r="13" spans="2:14" s="14" customFormat="1" ht="13.75" customHeight="1">
      <c r="B13" s="31"/>
      <c r="C13" s="31"/>
      <c r="D13" s="231" t="s">
        <v>121</v>
      </c>
      <c r="E13" s="210"/>
      <c r="F13" s="8">
        <v>34147</v>
      </c>
      <c r="G13" s="8">
        <v>3</v>
      </c>
      <c r="H13" s="8">
        <v>39</v>
      </c>
      <c r="I13" s="8">
        <v>33307</v>
      </c>
      <c r="J13" s="8">
        <v>18767</v>
      </c>
      <c r="K13" s="12">
        <v>56.345512955234632</v>
      </c>
      <c r="L13" s="8">
        <v>2014</v>
      </c>
      <c r="M13" s="8">
        <v>639</v>
      </c>
      <c r="N13" s="13">
        <v>108</v>
      </c>
    </row>
    <row r="14" spans="2:14" ht="13.75" customHeight="1">
      <c r="B14" s="27"/>
      <c r="C14" s="27"/>
      <c r="D14" s="31"/>
      <c r="E14" s="25" t="s">
        <v>122</v>
      </c>
      <c r="F14" s="8">
        <v>355</v>
      </c>
      <c r="G14" s="8">
        <v>2</v>
      </c>
      <c r="H14" s="8">
        <v>20</v>
      </c>
      <c r="I14" s="8">
        <v>328</v>
      </c>
      <c r="J14" s="8">
        <v>80</v>
      </c>
      <c r="K14" s="12">
        <v>24.390243902439025</v>
      </c>
      <c r="L14" s="8">
        <v>20</v>
      </c>
      <c r="M14" s="8">
        <v>0</v>
      </c>
      <c r="N14" s="13">
        <v>3</v>
      </c>
    </row>
    <row r="15" spans="2:14" ht="13.75" customHeight="1">
      <c r="B15" s="27"/>
      <c r="C15" s="27"/>
      <c r="D15" s="31"/>
      <c r="E15" s="25" t="s">
        <v>123</v>
      </c>
      <c r="F15" s="8">
        <v>932</v>
      </c>
      <c r="G15" s="8">
        <v>1</v>
      </c>
      <c r="H15" s="8">
        <v>19</v>
      </c>
      <c r="I15" s="8">
        <v>908</v>
      </c>
      <c r="J15" s="8">
        <v>149</v>
      </c>
      <c r="K15" s="12">
        <v>16.409691629955947</v>
      </c>
      <c r="L15" s="8">
        <v>73</v>
      </c>
      <c r="M15" s="8">
        <v>0</v>
      </c>
      <c r="N15" s="13">
        <v>3</v>
      </c>
    </row>
    <row r="16" spans="2:14" ht="13.75" customHeight="1">
      <c r="B16" s="27"/>
      <c r="C16" s="27"/>
      <c r="D16" s="31"/>
      <c r="E16" s="25" t="s">
        <v>124</v>
      </c>
      <c r="F16" s="8">
        <v>3947</v>
      </c>
      <c r="G16" s="8">
        <v>0</v>
      </c>
      <c r="H16" s="8">
        <v>0</v>
      </c>
      <c r="I16" s="8">
        <v>3700</v>
      </c>
      <c r="J16" s="8">
        <v>2132</v>
      </c>
      <c r="K16" s="12">
        <v>57.621621621621621</v>
      </c>
      <c r="L16" s="8">
        <v>328</v>
      </c>
      <c r="M16" s="8">
        <v>219</v>
      </c>
      <c r="N16" s="13">
        <v>18</v>
      </c>
    </row>
    <row r="17" spans="2:14" ht="13.75" customHeight="1">
      <c r="B17" s="27"/>
      <c r="C17" s="27"/>
      <c r="D17" s="31"/>
      <c r="E17" s="25" t="s">
        <v>125</v>
      </c>
      <c r="F17" s="8">
        <v>11937</v>
      </c>
      <c r="G17" s="8">
        <v>0</v>
      </c>
      <c r="H17" s="8">
        <v>0</v>
      </c>
      <c r="I17" s="8">
        <v>11719</v>
      </c>
      <c r="J17" s="8">
        <v>5030</v>
      </c>
      <c r="K17" s="12">
        <v>42.921751002645273</v>
      </c>
      <c r="L17" s="8">
        <v>738</v>
      </c>
      <c r="M17" s="8">
        <v>189</v>
      </c>
      <c r="N17" s="13">
        <v>25</v>
      </c>
    </row>
    <row r="18" spans="2:14" ht="13.75" customHeight="1">
      <c r="B18" s="27"/>
      <c r="C18" s="27"/>
      <c r="D18" s="31"/>
      <c r="E18" s="25" t="s">
        <v>126</v>
      </c>
      <c r="F18" s="8">
        <v>4291</v>
      </c>
      <c r="G18" s="8">
        <v>0</v>
      </c>
      <c r="H18" s="8">
        <v>0</v>
      </c>
      <c r="I18" s="8">
        <v>4277</v>
      </c>
      <c r="J18" s="8">
        <v>2243</v>
      </c>
      <c r="K18" s="12">
        <v>52.443301379471599</v>
      </c>
      <c r="L18" s="8">
        <v>191</v>
      </c>
      <c r="M18" s="8">
        <v>0</v>
      </c>
      <c r="N18" s="13">
        <v>9</v>
      </c>
    </row>
    <row r="19" spans="2:14" ht="13.75" customHeight="1">
      <c r="B19" s="27"/>
      <c r="C19" s="27"/>
      <c r="D19" s="31"/>
      <c r="E19" s="25" t="s">
        <v>128</v>
      </c>
      <c r="F19" s="8">
        <v>752</v>
      </c>
      <c r="G19" s="8">
        <v>0</v>
      </c>
      <c r="H19" s="8">
        <v>0</v>
      </c>
      <c r="I19" s="8">
        <v>746</v>
      </c>
      <c r="J19" s="8">
        <v>450</v>
      </c>
      <c r="K19" s="12">
        <v>60.321715817694368</v>
      </c>
      <c r="L19" s="8">
        <v>66</v>
      </c>
      <c r="M19" s="8">
        <v>1</v>
      </c>
      <c r="N19" s="13">
        <v>4</v>
      </c>
    </row>
    <row r="20" spans="2:14" ht="13.75" customHeight="1">
      <c r="B20" s="27"/>
      <c r="C20" s="27"/>
      <c r="D20" s="31"/>
      <c r="E20" s="25" t="s">
        <v>130</v>
      </c>
      <c r="F20" s="8">
        <v>601</v>
      </c>
      <c r="G20" s="8">
        <v>0</v>
      </c>
      <c r="H20" s="8">
        <v>0</v>
      </c>
      <c r="I20" s="8">
        <v>576</v>
      </c>
      <c r="J20" s="8">
        <v>284</v>
      </c>
      <c r="K20" s="12">
        <v>49.305555555555557</v>
      </c>
      <c r="L20" s="8">
        <v>26</v>
      </c>
      <c r="M20" s="8">
        <v>21</v>
      </c>
      <c r="N20" s="13">
        <v>3</v>
      </c>
    </row>
    <row r="21" spans="2:14" ht="13.75" customHeight="1">
      <c r="B21" s="27"/>
      <c r="C21" s="27"/>
      <c r="D21" s="31"/>
      <c r="E21" s="25" t="s">
        <v>131</v>
      </c>
      <c r="F21" s="8">
        <v>1797</v>
      </c>
      <c r="G21" s="8">
        <v>0</v>
      </c>
      <c r="H21" s="8">
        <v>0</v>
      </c>
      <c r="I21" s="8">
        <v>1767</v>
      </c>
      <c r="J21" s="8">
        <v>943</v>
      </c>
      <c r="K21" s="12">
        <v>53.367289190718736</v>
      </c>
      <c r="L21" s="8">
        <v>174</v>
      </c>
      <c r="M21" s="8">
        <v>15</v>
      </c>
      <c r="N21" s="13">
        <v>9</v>
      </c>
    </row>
    <row r="22" spans="2:14" ht="27.2">
      <c r="B22" s="27"/>
      <c r="C22" s="27"/>
      <c r="D22" s="31"/>
      <c r="E22" s="30" t="s">
        <v>132</v>
      </c>
      <c r="F22" s="50">
        <v>192</v>
      </c>
      <c r="G22" s="8">
        <v>0</v>
      </c>
      <c r="H22" s="7">
        <v>0</v>
      </c>
      <c r="I22" s="7">
        <v>192</v>
      </c>
      <c r="J22" s="8">
        <v>119</v>
      </c>
      <c r="K22" s="9">
        <v>61.979166666666664</v>
      </c>
      <c r="L22" s="10">
        <v>21</v>
      </c>
      <c r="M22" s="10">
        <v>0</v>
      </c>
      <c r="N22" s="15">
        <v>0</v>
      </c>
    </row>
    <row r="23" spans="2:14" ht="13.75" customHeight="1">
      <c r="B23" s="27"/>
      <c r="C23" s="27"/>
      <c r="D23" s="31"/>
      <c r="E23" s="25" t="s">
        <v>133</v>
      </c>
      <c r="F23" s="8">
        <v>276</v>
      </c>
      <c r="G23" s="8">
        <v>0</v>
      </c>
      <c r="H23" s="8">
        <v>0</v>
      </c>
      <c r="I23" s="8">
        <v>272</v>
      </c>
      <c r="J23" s="8">
        <v>111</v>
      </c>
      <c r="K23" s="12">
        <v>40.808823529411761</v>
      </c>
      <c r="L23" s="8">
        <v>57</v>
      </c>
      <c r="M23" s="8">
        <v>0</v>
      </c>
      <c r="N23" s="13">
        <v>3</v>
      </c>
    </row>
    <row r="24" spans="2:14" ht="27.2">
      <c r="B24" s="27"/>
      <c r="C24" s="27"/>
      <c r="D24" s="31"/>
      <c r="E24" s="30" t="s">
        <v>134</v>
      </c>
      <c r="F24" s="8">
        <v>386</v>
      </c>
      <c r="G24" s="8">
        <v>0</v>
      </c>
      <c r="H24" s="8">
        <v>0</v>
      </c>
      <c r="I24" s="8">
        <v>359</v>
      </c>
      <c r="J24" s="8">
        <v>235</v>
      </c>
      <c r="K24" s="12">
        <v>65.459610027855149</v>
      </c>
      <c r="L24" s="8">
        <v>19</v>
      </c>
      <c r="M24" s="8">
        <v>25</v>
      </c>
      <c r="N24" s="13">
        <v>2</v>
      </c>
    </row>
    <row r="25" spans="2:14" ht="13.75" customHeight="1">
      <c r="B25" s="27"/>
      <c r="C25" s="27"/>
      <c r="D25" s="31"/>
      <c r="E25" s="30" t="s">
        <v>135</v>
      </c>
      <c r="F25" s="8">
        <v>569</v>
      </c>
      <c r="G25" s="8">
        <v>0</v>
      </c>
      <c r="H25" s="8">
        <v>0</v>
      </c>
      <c r="I25" s="8">
        <v>525</v>
      </c>
      <c r="J25" s="8">
        <v>336</v>
      </c>
      <c r="K25" s="12">
        <v>64</v>
      </c>
      <c r="L25" s="8">
        <v>39</v>
      </c>
      <c r="M25" s="8">
        <v>41</v>
      </c>
      <c r="N25" s="13">
        <v>2</v>
      </c>
    </row>
    <row r="26" spans="2:14" ht="13.75" customHeight="1">
      <c r="B26" s="27"/>
      <c r="C26" s="27"/>
      <c r="D26" s="31"/>
      <c r="E26" s="30" t="s">
        <v>136</v>
      </c>
      <c r="F26" s="8">
        <v>1047</v>
      </c>
      <c r="G26" s="8">
        <v>0</v>
      </c>
      <c r="H26" s="8">
        <v>0</v>
      </c>
      <c r="I26" s="8">
        <v>1047</v>
      </c>
      <c r="J26" s="8">
        <v>887</v>
      </c>
      <c r="K26" s="12">
        <v>84.718242597898765</v>
      </c>
      <c r="L26" s="8">
        <v>26</v>
      </c>
      <c r="M26" s="8">
        <v>0</v>
      </c>
      <c r="N26" s="13">
        <v>0</v>
      </c>
    </row>
    <row r="27" spans="2:14" ht="13.6">
      <c r="B27" s="27"/>
      <c r="C27" s="27"/>
      <c r="D27" s="31"/>
      <c r="E27" s="30" t="s">
        <v>137</v>
      </c>
      <c r="F27" s="8">
        <v>359</v>
      </c>
      <c r="G27" s="8">
        <v>0</v>
      </c>
      <c r="H27" s="8">
        <v>0</v>
      </c>
      <c r="I27" s="8">
        <v>344</v>
      </c>
      <c r="J27" s="8">
        <v>143</v>
      </c>
      <c r="K27" s="12">
        <v>41.569767441860463</v>
      </c>
      <c r="L27" s="8">
        <v>32</v>
      </c>
      <c r="M27" s="8">
        <v>9</v>
      </c>
      <c r="N27" s="13">
        <v>0</v>
      </c>
    </row>
    <row r="28" spans="2:14" ht="40.75">
      <c r="B28" s="27"/>
      <c r="C28" s="27"/>
      <c r="D28" s="31"/>
      <c r="E28" s="30" t="s">
        <v>139</v>
      </c>
      <c r="F28" s="8">
        <v>5091</v>
      </c>
      <c r="G28" s="8">
        <v>0</v>
      </c>
      <c r="H28" s="8">
        <v>0</v>
      </c>
      <c r="I28" s="8">
        <v>4987</v>
      </c>
      <c r="J28" s="8">
        <v>4626</v>
      </c>
      <c r="K28" s="12">
        <v>92.761179065570488</v>
      </c>
      <c r="L28" s="8">
        <v>73</v>
      </c>
      <c r="M28" s="8">
        <v>74</v>
      </c>
      <c r="N28" s="13">
        <v>22</v>
      </c>
    </row>
    <row r="29" spans="2:14" ht="13.6">
      <c r="B29" s="27"/>
      <c r="C29" s="27"/>
      <c r="D29" s="31"/>
      <c r="E29" s="30" t="s">
        <v>182</v>
      </c>
      <c r="F29" s="50">
        <v>121</v>
      </c>
      <c r="G29" s="8">
        <v>0</v>
      </c>
      <c r="H29" s="7">
        <v>0</v>
      </c>
      <c r="I29" s="7">
        <v>119</v>
      </c>
      <c r="J29" s="8">
        <v>48</v>
      </c>
      <c r="K29" s="9">
        <v>40.336134453781511</v>
      </c>
      <c r="L29" s="10">
        <v>1</v>
      </c>
      <c r="M29" s="10">
        <v>1</v>
      </c>
      <c r="N29" s="15">
        <v>0</v>
      </c>
    </row>
    <row r="30" spans="2:14" ht="13.75" customHeight="1">
      <c r="B30" s="27"/>
      <c r="C30" s="27"/>
      <c r="D30" s="31"/>
      <c r="E30" s="25" t="s">
        <v>138</v>
      </c>
      <c r="F30" s="8">
        <v>1494</v>
      </c>
      <c r="G30" s="8">
        <v>0</v>
      </c>
      <c r="H30" s="8">
        <v>0</v>
      </c>
      <c r="I30" s="8">
        <v>1441</v>
      </c>
      <c r="J30" s="8">
        <v>951</v>
      </c>
      <c r="K30" s="12">
        <v>65.995836224843856</v>
      </c>
      <c r="L30" s="8">
        <v>130</v>
      </c>
      <c r="M30" s="8">
        <v>44</v>
      </c>
      <c r="N30" s="13">
        <v>5</v>
      </c>
    </row>
    <row r="31" spans="2:14" ht="13.75" customHeight="1">
      <c r="B31" s="24"/>
      <c r="C31" s="24"/>
      <c r="D31" s="29"/>
      <c r="E31" s="25"/>
      <c r="F31" s="8"/>
      <c r="G31" s="8"/>
      <c r="H31" s="8"/>
      <c r="I31" s="8"/>
      <c r="J31" s="8"/>
      <c r="K31" s="12"/>
      <c r="L31" s="8"/>
      <c r="M31" s="8"/>
      <c r="N31" s="13"/>
    </row>
    <row r="32" spans="2:14" ht="13.75" customHeight="1">
      <c r="B32" s="27"/>
      <c r="C32" s="27"/>
      <c r="D32" s="231" t="s">
        <v>140</v>
      </c>
      <c r="E32" s="210"/>
      <c r="F32" s="8">
        <v>21777</v>
      </c>
      <c r="G32" s="8">
        <v>0</v>
      </c>
      <c r="H32" s="8">
        <v>0</v>
      </c>
      <c r="I32" s="8">
        <v>21160</v>
      </c>
      <c r="J32" s="8">
        <v>12535</v>
      </c>
      <c r="K32" s="12">
        <v>59.239130434782602</v>
      </c>
      <c r="L32" s="8">
        <v>812</v>
      </c>
      <c r="M32" s="8">
        <v>519</v>
      </c>
      <c r="N32" s="13">
        <v>66</v>
      </c>
    </row>
    <row r="33" spans="2:14" ht="13.75" customHeight="1">
      <c r="B33" s="27"/>
      <c r="C33" s="27"/>
      <c r="D33" s="31"/>
      <c r="E33" s="30" t="s">
        <v>141</v>
      </c>
      <c r="F33" s="8">
        <v>11</v>
      </c>
      <c r="G33" s="8">
        <v>0</v>
      </c>
      <c r="H33" s="8">
        <v>0</v>
      </c>
      <c r="I33" s="8">
        <v>5</v>
      </c>
      <c r="J33" s="8">
        <v>5</v>
      </c>
      <c r="K33" s="12">
        <v>100</v>
      </c>
      <c r="L33" s="8">
        <v>0</v>
      </c>
      <c r="M33" s="8">
        <v>4</v>
      </c>
      <c r="N33" s="13">
        <v>1</v>
      </c>
    </row>
    <row r="34" spans="2:14" ht="13.75" customHeight="1">
      <c r="B34" s="27"/>
      <c r="C34" s="27"/>
      <c r="D34" s="31"/>
      <c r="E34" s="30" t="s">
        <v>97</v>
      </c>
      <c r="F34" s="8">
        <v>201</v>
      </c>
      <c r="G34" s="8">
        <v>0</v>
      </c>
      <c r="H34" s="8">
        <v>0</v>
      </c>
      <c r="I34" s="8">
        <v>152</v>
      </c>
      <c r="J34" s="8">
        <v>57</v>
      </c>
      <c r="K34" s="12">
        <v>37.5</v>
      </c>
      <c r="L34" s="8">
        <v>14</v>
      </c>
      <c r="M34" s="8">
        <v>46</v>
      </c>
      <c r="N34" s="13">
        <v>2</v>
      </c>
    </row>
    <row r="35" spans="2:14" ht="13.6">
      <c r="B35" s="27"/>
      <c r="C35" s="27"/>
      <c r="D35" s="31"/>
      <c r="E35" s="30" t="s">
        <v>142</v>
      </c>
      <c r="F35" s="8">
        <v>10450</v>
      </c>
      <c r="G35" s="8">
        <v>0</v>
      </c>
      <c r="H35" s="8">
        <v>0</v>
      </c>
      <c r="I35" s="8">
        <v>10423</v>
      </c>
      <c r="J35" s="8">
        <v>4149</v>
      </c>
      <c r="K35" s="12">
        <v>39.806197831718315</v>
      </c>
      <c r="L35" s="8">
        <v>452</v>
      </c>
      <c r="M35" s="8">
        <v>0</v>
      </c>
      <c r="N35" s="13">
        <v>12</v>
      </c>
    </row>
    <row r="36" spans="2:14" ht="13.75" customHeight="1">
      <c r="B36" s="27"/>
      <c r="C36" s="27"/>
      <c r="D36" s="31"/>
      <c r="E36" s="25" t="s">
        <v>143</v>
      </c>
      <c r="F36" s="8">
        <v>783</v>
      </c>
      <c r="G36" s="8">
        <v>0</v>
      </c>
      <c r="H36" s="8">
        <v>0</v>
      </c>
      <c r="I36" s="8">
        <v>783</v>
      </c>
      <c r="J36" s="8">
        <v>655</v>
      </c>
      <c r="K36" s="12">
        <v>83.652618135376756</v>
      </c>
      <c r="L36" s="8">
        <v>23</v>
      </c>
      <c r="M36" s="8">
        <v>0</v>
      </c>
      <c r="N36" s="13">
        <v>0</v>
      </c>
    </row>
    <row r="37" spans="2:14" ht="27.2">
      <c r="B37" s="27"/>
      <c r="C37" s="27"/>
      <c r="D37" s="31"/>
      <c r="E37" s="30" t="s">
        <v>144</v>
      </c>
      <c r="F37" s="8">
        <v>140</v>
      </c>
      <c r="G37" s="8">
        <v>0</v>
      </c>
      <c r="H37" s="8">
        <v>0</v>
      </c>
      <c r="I37" s="8">
        <v>139</v>
      </c>
      <c r="J37" s="8">
        <v>94</v>
      </c>
      <c r="K37" s="12">
        <v>67.625899280575538</v>
      </c>
      <c r="L37" s="8">
        <v>4</v>
      </c>
      <c r="M37" s="8">
        <v>0</v>
      </c>
      <c r="N37" s="13">
        <v>0</v>
      </c>
    </row>
    <row r="38" spans="2:14" ht="13.75" customHeight="1">
      <c r="B38" s="27"/>
      <c r="C38" s="27"/>
      <c r="D38" s="31"/>
      <c r="E38" s="30" t="s">
        <v>151</v>
      </c>
      <c r="F38" s="8">
        <v>67</v>
      </c>
      <c r="G38" s="8">
        <v>0</v>
      </c>
      <c r="H38" s="8">
        <v>0</v>
      </c>
      <c r="I38" s="8">
        <v>67</v>
      </c>
      <c r="J38" s="8">
        <v>16</v>
      </c>
      <c r="K38" s="12">
        <v>23.880597014925371</v>
      </c>
      <c r="L38" s="8">
        <v>0</v>
      </c>
      <c r="M38" s="8">
        <v>0</v>
      </c>
      <c r="N38" s="13">
        <v>0</v>
      </c>
    </row>
    <row r="39" spans="2:14" ht="13.75" customHeight="1">
      <c r="B39" s="27"/>
      <c r="C39" s="27"/>
      <c r="D39" s="31"/>
      <c r="E39" s="25" t="s">
        <v>145</v>
      </c>
      <c r="F39" s="8">
        <v>205</v>
      </c>
      <c r="G39" s="8">
        <v>0</v>
      </c>
      <c r="H39" s="7">
        <v>0</v>
      </c>
      <c r="I39" s="7">
        <v>204</v>
      </c>
      <c r="J39" s="8">
        <v>131</v>
      </c>
      <c r="K39" s="9">
        <v>64.215686274509807</v>
      </c>
      <c r="L39" s="7">
        <v>7</v>
      </c>
      <c r="M39" s="7">
        <v>0</v>
      </c>
      <c r="N39" s="13">
        <v>1</v>
      </c>
    </row>
    <row r="40" spans="2:14" ht="13.75" customHeight="1">
      <c r="B40" s="27"/>
      <c r="C40" s="27"/>
      <c r="D40" s="31"/>
      <c r="E40" s="25" t="s">
        <v>146</v>
      </c>
      <c r="F40" s="50">
        <v>230</v>
      </c>
      <c r="G40" s="8">
        <v>0</v>
      </c>
      <c r="H40" s="7">
        <v>0</v>
      </c>
      <c r="I40" s="7">
        <v>169</v>
      </c>
      <c r="J40" s="8">
        <v>154</v>
      </c>
      <c r="K40" s="9">
        <v>91.124260355029591</v>
      </c>
      <c r="L40" s="10">
        <v>1</v>
      </c>
      <c r="M40" s="10">
        <v>56</v>
      </c>
      <c r="N40" s="15">
        <v>3</v>
      </c>
    </row>
    <row r="41" spans="2:14" ht="13.75" customHeight="1">
      <c r="B41" s="27"/>
      <c r="C41" s="27"/>
      <c r="D41" s="31"/>
      <c r="E41" s="25" t="s">
        <v>147</v>
      </c>
      <c r="F41" s="8">
        <v>264</v>
      </c>
      <c r="G41" s="8">
        <v>0</v>
      </c>
      <c r="H41" s="8">
        <v>0</v>
      </c>
      <c r="I41" s="8">
        <v>172</v>
      </c>
      <c r="J41" s="8">
        <v>155</v>
      </c>
      <c r="K41" s="12">
        <v>90.116279069767444</v>
      </c>
      <c r="L41" s="8">
        <v>0</v>
      </c>
      <c r="M41" s="8">
        <v>91</v>
      </c>
      <c r="N41" s="13">
        <v>1</v>
      </c>
    </row>
    <row r="42" spans="2:14" ht="13.75" customHeight="1">
      <c r="B42" s="27"/>
      <c r="C42" s="27"/>
      <c r="D42" s="31"/>
      <c r="E42" s="25" t="s">
        <v>148</v>
      </c>
      <c r="F42" s="8">
        <v>145</v>
      </c>
      <c r="G42" s="8">
        <v>0</v>
      </c>
      <c r="H42" s="8">
        <v>0</v>
      </c>
      <c r="I42" s="8">
        <v>142</v>
      </c>
      <c r="J42" s="8">
        <v>119</v>
      </c>
      <c r="K42" s="12">
        <v>83.802816901408448</v>
      </c>
      <c r="L42" s="8">
        <v>2</v>
      </c>
      <c r="M42" s="8">
        <v>3</v>
      </c>
      <c r="N42" s="13">
        <v>0</v>
      </c>
    </row>
    <row r="43" spans="2:14" ht="13.75" customHeight="1">
      <c r="B43" s="27"/>
      <c r="C43" s="27"/>
      <c r="D43" s="31"/>
      <c r="E43" s="25" t="s">
        <v>149</v>
      </c>
      <c r="F43" s="8">
        <v>498</v>
      </c>
      <c r="G43" s="8">
        <v>0</v>
      </c>
      <c r="H43" s="8">
        <v>0</v>
      </c>
      <c r="I43" s="8">
        <v>492</v>
      </c>
      <c r="J43" s="8">
        <v>467</v>
      </c>
      <c r="K43" s="12">
        <v>94.918699186991873</v>
      </c>
      <c r="L43" s="8">
        <v>1</v>
      </c>
      <c r="M43" s="8">
        <v>6</v>
      </c>
      <c r="N43" s="13">
        <v>0</v>
      </c>
    </row>
    <row r="44" spans="2:14" ht="13.75" customHeight="1">
      <c r="B44" s="27"/>
      <c r="C44" s="27"/>
      <c r="D44" s="31"/>
      <c r="E44" s="30" t="s">
        <v>150</v>
      </c>
      <c r="F44" s="8">
        <v>6563</v>
      </c>
      <c r="G44" s="8">
        <v>0</v>
      </c>
      <c r="H44" s="8">
        <v>0</v>
      </c>
      <c r="I44" s="8">
        <v>6388</v>
      </c>
      <c r="J44" s="8">
        <v>5110</v>
      </c>
      <c r="K44" s="12">
        <v>79.993738259236068</v>
      </c>
      <c r="L44" s="8">
        <v>201</v>
      </c>
      <c r="M44" s="8">
        <v>136</v>
      </c>
      <c r="N44" s="13">
        <v>38</v>
      </c>
    </row>
    <row r="45" spans="2:14" ht="13.75" customHeight="1">
      <c r="B45" s="27"/>
      <c r="C45" s="27"/>
      <c r="D45" s="31"/>
      <c r="E45" s="25" t="s">
        <v>138</v>
      </c>
      <c r="F45" s="8">
        <v>2220</v>
      </c>
      <c r="G45" s="8">
        <v>0</v>
      </c>
      <c r="H45" s="8">
        <v>0</v>
      </c>
      <c r="I45" s="8">
        <v>2024</v>
      </c>
      <c r="J45" s="8">
        <v>1423</v>
      </c>
      <c r="K45" s="12">
        <v>70.306324110671937</v>
      </c>
      <c r="L45" s="8">
        <v>107</v>
      </c>
      <c r="M45" s="8">
        <v>177</v>
      </c>
      <c r="N45" s="13">
        <v>8</v>
      </c>
    </row>
    <row r="46" spans="2:14" ht="13.75" customHeight="1">
      <c r="B46" s="24"/>
      <c r="C46" s="24"/>
      <c r="D46" s="29"/>
      <c r="E46" s="25"/>
      <c r="F46" s="8"/>
      <c r="G46" s="8"/>
      <c r="H46" s="8"/>
      <c r="I46" s="8"/>
      <c r="J46" s="8"/>
      <c r="K46" s="12"/>
      <c r="L46" s="8"/>
      <c r="M46" s="8"/>
      <c r="N46" s="13"/>
    </row>
    <row r="47" spans="2:14" ht="13.75" customHeight="1">
      <c r="B47" s="209" t="s">
        <v>152</v>
      </c>
      <c r="C47" s="209"/>
      <c r="D47" s="209"/>
      <c r="E47" s="210"/>
      <c r="F47" s="8">
        <v>8110</v>
      </c>
      <c r="G47" s="8" t="s">
        <v>87</v>
      </c>
      <c r="H47" s="8" t="s">
        <v>87</v>
      </c>
      <c r="I47" s="8">
        <v>6341</v>
      </c>
      <c r="J47" s="8">
        <v>4212</v>
      </c>
      <c r="K47" s="12">
        <v>66.424854123955214</v>
      </c>
      <c r="L47" s="8">
        <v>456</v>
      </c>
      <c r="M47" s="8">
        <v>1586</v>
      </c>
      <c r="N47" s="13">
        <v>176</v>
      </c>
    </row>
    <row r="48" spans="2:14" ht="13.75" customHeight="1">
      <c r="B48" s="27"/>
      <c r="C48" s="31"/>
      <c r="D48" s="31"/>
      <c r="E48" s="26"/>
      <c r="F48" s="47">
        <v>7</v>
      </c>
      <c r="G48" s="8"/>
      <c r="H48" s="7"/>
      <c r="I48" s="7"/>
      <c r="J48" s="8"/>
      <c r="K48" s="9"/>
      <c r="L48" s="7"/>
      <c r="M48" s="7"/>
      <c r="N48" s="13"/>
    </row>
    <row r="49" spans="1:14" ht="13.75" customHeight="1">
      <c r="B49" s="27"/>
      <c r="C49" s="31"/>
      <c r="D49" s="209" t="s">
        <v>121</v>
      </c>
      <c r="E49" s="210"/>
      <c r="F49" s="8">
        <v>7645</v>
      </c>
      <c r="G49" s="8" t="s">
        <v>87</v>
      </c>
      <c r="H49" s="8" t="s">
        <v>87</v>
      </c>
      <c r="I49" s="7">
        <v>6341</v>
      </c>
      <c r="J49" s="8">
        <v>4212</v>
      </c>
      <c r="K49" s="52">
        <v>66.424854123955214</v>
      </c>
      <c r="L49" s="7">
        <v>456</v>
      </c>
      <c r="M49" s="7">
        <v>1183</v>
      </c>
      <c r="N49" s="13">
        <v>116</v>
      </c>
    </row>
    <row r="50" spans="1:14" ht="13.75" customHeight="1">
      <c r="B50" s="27"/>
      <c r="C50" s="31"/>
      <c r="D50" s="31"/>
      <c r="E50" s="25" t="s">
        <v>124</v>
      </c>
      <c r="F50" s="8">
        <v>272</v>
      </c>
      <c r="G50" s="8" t="s">
        <v>87</v>
      </c>
      <c r="H50" s="8" t="s">
        <v>36</v>
      </c>
      <c r="I50" s="7">
        <v>0</v>
      </c>
      <c r="J50" s="8">
        <v>0</v>
      </c>
      <c r="K50" s="9" t="s">
        <v>36</v>
      </c>
      <c r="L50" s="7">
        <v>0</v>
      </c>
      <c r="M50" s="7">
        <v>243</v>
      </c>
      <c r="N50" s="13">
        <v>28</v>
      </c>
    </row>
    <row r="51" spans="1:14" ht="13.75" customHeight="1">
      <c r="B51" s="27"/>
      <c r="C51" s="31"/>
      <c r="D51" s="31"/>
      <c r="E51" s="25" t="s">
        <v>125</v>
      </c>
      <c r="F51" s="8">
        <v>6730</v>
      </c>
      <c r="G51" s="8" t="s">
        <v>87</v>
      </c>
      <c r="H51" s="8" t="s">
        <v>87</v>
      </c>
      <c r="I51" s="7">
        <v>6054</v>
      </c>
      <c r="J51" s="8">
        <v>4072</v>
      </c>
      <c r="K51" s="9">
        <v>67.261314833168157</v>
      </c>
      <c r="L51" s="7">
        <v>440</v>
      </c>
      <c r="M51" s="7">
        <v>648</v>
      </c>
      <c r="N51" s="13">
        <v>27</v>
      </c>
    </row>
    <row r="52" spans="1:14" ht="13.75" customHeight="1">
      <c r="B52" s="27"/>
      <c r="C52" s="31"/>
      <c r="D52" s="31"/>
      <c r="E52" s="25" t="s">
        <v>130</v>
      </c>
      <c r="F52" s="8">
        <v>165</v>
      </c>
      <c r="G52" s="8" t="s">
        <v>87</v>
      </c>
      <c r="H52" s="8" t="s">
        <v>87</v>
      </c>
      <c r="I52" s="7">
        <v>104</v>
      </c>
      <c r="J52" s="8">
        <v>33</v>
      </c>
      <c r="K52" s="9">
        <v>31.73076923076923</v>
      </c>
      <c r="L52" s="7">
        <v>5</v>
      </c>
      <c r="M52" s="7">
        <v>59</v>
      </c>
      <c r="N52" s="13">
        <v>2</v>
      </c>
    </row>
    <row r="53" spans="1:14" ht="13.75" customHeight="1">
      <c r="B53" s="62"/>
      <c r="C53" s="62"/>
      <c r="D53" s="25"/>
      <c r="E53" s="30" t="s">
        <v>156</v>
      </c>
      <c r="F53" s="50">
        <v>1</v>
      </c>
      <c r="G53" s="8" t="s">
        <v>87</v>
      </c>
      <c r="H53" s="8" t="s">
        <v>87</v>
      </c>
      <c r="I53" s="7">
        <v>1</v>
      </c>
      <c r="J53" s="8">
        <v>1</v>
      </c>
      <c r="K53" s="9">
        <v>100</v>
      </c>
      <c r="L53" s="7">
        <v>0</v>
      </c>
      <c r="M53" s="10">
        <v>0</v>
      </c>
      <c r="N53" s="15">
        <v>0</v>
      </c>
    </row>
    <row r="54" spans="1:14" ht="13.75" customHeight="1">
      <c r="B54" s="62"/>
      <c r="C54" s="62"/>
      <c r="D54" s="25"/>
      <c r="E54" s="30" t="s">
        <v>153</v>
      </c>
      <c r="F54" s="50">
        <v>225</v>
      </c>
      <c r="G54" s="8" t="s">
        <v>87</v>
      </c>
      <c r="H54" s="8" t="s">
        <v>87</v>
      </c>
      <c r="I54" s="7">
        <v>182</v>
      </c>
      <c r="J54" s="8">
        <v>106</v>
      </c>
      <c r="K54" s="9">
        <v>58.241758241758248</v>
      </c>
      <c r="L54" s="7">
        <v>11</v>
      </c>
      <c r="M54" s="10">
        <v>42</v>
      </c>
      <c r="N54" s="15">
        <v>1</v>
      </c>
    </row>
    <row r="55" spans="1:14" ht="13.75" customHeight="1">
      <c r="B55" s="62"/>
      <c r="C55" s="62"/>
      <c r="D55" s="25"/>
      <c r="E55" s="30" t="s">
        <v>157</v>
      </c>
      <c r="F55" s="50">
        <v>142</v>
      </c>
      <c r="G55" s="8" t="s">
        <v>87</v>
      </c>
      <c r="H55" s="8" t="s">
        <v>87</v>
      </c>
      <c r="I55" s="7">
        <v>0</v>
      </c>
      <c r="J55" s="8">
        <v>0</v>
      </c>
      <c r="K55" s="9" t="s">
        <v>36</v>
      </c>
      <c r="L55" s="7">
        <v>0</v>
      </c>
      <c r="M55" s="10">
        <v>91</v>
      </c>
      <c r="N55" s="15">
        <v>48</v>
      </c>
    </row>
    <row r="56" spans="1:14" ht="13.75" customHeight="1">
      <c r="B56" s="62"/>
      <c r="C56" s="62"/>
      <c r="D56" s="25"/>
      <c r="E56" s="25" t="s">
        <v>154</v>
      </c>
      <c r="F56" s="50">
        <v>110</v>
      </c>
      <c r="G56" s="8" t="s">
        <v>87</v>
      </c>
      <c r="H56" s="8" t="s">
        <v>87</v>
      </c>
      <c r="I56" s="7">
        <v>0</v>
      </c>
      <c r="J56" s="8">
        <v>0</v>
      </c>
      <c r="K56" s="9" t="s">
        <v>36</v>
      </c>
      <c r="L56" s="7">
        <v>0</v>
      </c>
      <c r="M56" s="10">
        <v>100</v>
      </c>
      <c r="N56" s="15">
        <v>10</v>
      </c>
    </row>
    <row r="57" spans="1:14" ht="13.75" customHeight="1">
      <c r="B57" s="32"/>
      <c r="C57" s="32"/>
      <c r="D57" s="33"/>
      <c r="E57" s="25"/>
      <c r="F57" s="50"/>
      <c r="G57" s="8"/>
      <c r="H57" s="7"/>
      <c r="I57" s="7"/>
      <c r="J57" s="8"/>
      <c r="K57" s="9"/>
      <c r="L57" s="10"/>
      <c r="M57" s="10"/>
      <c r="N57" s="15"/>
    </row>
    <row r="58" spans="1:14" ht="13.75" customHeight="1">
      <c r="B58" s="62"/>
      <c r="C58" s="62"/>
      <c r="D58" s="231" t="s">
        <v>140</v>
      </c>
      <c r="E58" s="210"/>
      <c r="F58" s="50">
        <v>465</v>
      </c>
      <c r="G58" s="8" t="s">
        <v>87</v>
      </c>
      <c r="H58" s="8" t="s">
        <v>87</v>
      </c>
      <c r="I58" s="7">
        <v>0</v>
      </c>
      <c r="J58" s="7">
        <v>0</v>
      </c>
      <c r="K58" s="9" t="s">
        <v>36</v>
      </c>
      <c r="L58" s="10">
        <v>0</v>
      </c>
      <c r="M58" s="10">
        <v>403</v>
      </c>
      <c r="N58" s="15">
        <v>60</v>
      </c>
    </row>
    <row r="59" spans="1:14" ht="13.75" customHeight="1">
      <c r="B59" s="62"/>
      <c r="C59" s="62"/>
      <c r="D59" s="25"/>
      <c r="E59" s="30" t="s">
        <v>141</v>
      </c>
      <c r="F59" s="50">
        <v>0</v>
      </c>
      <c r="G59" s="8" t="s">
        <v>87</v>
      </c>
      <c r="H59" s="8" t="s">
        <v>87</v>
      </c>
      <c r="I59" s="7">
        <v>0</v>
      </c>
      <c r="J59" s="8">
        <v>0</v>
      </c>
      <c r="K59" s="9" t="s">
        <v>36</v>
      </c>
      <c r="L59" s="10">
        <v>0</v>
      </c>
      <c r="M59" s="10">
        <v>0</v>
      </c>
      <c r="N59" s="15">
        <v>0</v>
      </c>
    </row>
    <row r="60" spans="1:14" ht="13.75" customHeight="1">
      <c r="B60" s="62"/>
      <c r="C60" s="62"/>
      <c r="D60" s="25"/>
      <c r="E60" s="30" t="s">
        <v>158</v>
      </c>
      <c r="F60" s="50">
        <v>58</v>
      </c>
      <c r="G60" s="8" t="s">
        <v>87</v>
      </c>
      <c r="H60" s="8" t="s">
        <v>87</v>
      </c>
      <c r="I60" s="7">
        <v>0</v>
      </c>
      <c r="J60" s="8">
        <v>0</v>
      </c>
      <c r="K60" s="9" t="s">
        <v>36</v>
      </c>
      <c r="L60" s="10">
        <v>0</v>
      </c>
      <c r="M60" s="10">
        <v>56</v>
      </c>
      <c r="N60" s="15">
        <v>2</v>
      </c>
    </row>
    <row r="61" spans="1:14" ht="13.75" customHeight="1">
      <c r="B61" s="62"/>
      <c r="C61" s="62"/>
      <c r="D61" s="25"/>
      <c r="E61" s="30" t="s">
        <v>150</v>
      </c>
      <c r="F61" s="50">
        <v>173</v>
      </c>
      <c r="G61" s="8" t="s">
        <v>87</v>
      </c>
      <c r="H61" s="8" t="s">
        <v>87</v>
      </c>
      <c r="I61" s="7">
        <v>0</v>
      </c>
      <c r="J61" s="8">
        <v>0</v>
      </c>
      <c r="K61" s="9" t="s">
        <v>36</v>
      </c>
      <c r="L61" s="10">
        <v>0</v>
      </c>
      <c r="M61" s="10">
        <v>146</v>
      </c>
      <c r="N61" s="15">
        <v>27</v>
      </c>
    </row>
    <row r="62" spans="1:14" ht="13.75" customHeight="1">
      <c r="B62" s="63"/>
      <c r="C62" s="63"/>
      <c r="D62" s="36" t="s">
        <v>0</v>
      </c>
      <c r="E62" s="36" t="s">
        <v>154</v>
      </c>
      <c r="F62" s="16">
        <v>234</v>
      </c>
      <c r="G62" s="16" t="s">
        <v>87</v>
      </c>
      <c r="H62" s="16" t="s">
        <v>87</v>
      </c>
      <c r="I62" s="16">
        <v>0</v>
      </c>
      <c r="J62" s="16">
        <v>0</v>
      </c>
      <c r="K62" s="53" t="s">
        <v>36</v>
      </c>
      <c r="L62" s="16">
        <v>0</v>
      </c>
      <c r="M62" s="16">
        <v>201</v>
      </c>
      <c r="N62" s="17">
        <v>31</v>
      </c>
    </row>
    <row r="63" spans="1:14" ht="13.75" customHeight="1">
      <c r="B63" s="243" t="s">
        <v>159</v>
      </c>
      <c r="C63" s="243"/>
      <c r="D63" s="244" t="s">
        <v>160</v>
      </c>
      <c r="E63" s="244"/>
      <c r="F63" s="244"/>
      <c r="G63" s="244"/>
      <c r="H63" s="244"/>
      <c r="I63" s="244"/>
      <c r="J63" s="244"/>
      <c r="K63" s="244"/>
      <c r="L63" s="244"/>
      <c r="M63" s="244"/>
      <c r="N63" s="244"/>
    </row>
    <row r="64" spans="1:14" ht="13.75" customHeight="1">
      <c r="A64" s="64"/>
      <c r="B64" s="66"/>
      <c r="C64" s="65" t="s">
        <v>161</v>
      </c>
      <c r="D64" s="240" t="s">
        <v>162</v>
      </c>
      <c r="E64" s="240"/>
      <c r="F64" s="240"/>
      <c r="G64" s="240"/>
      <c r="H64" s="240"/>
      <c r="I64" s="240"/>
      <c r="J64" s="240"/>
      <c r="K64" s="240"/>
      <c r="L64" s="240"/>
      <c r="M64" s="240"/>
      <c r="N64" s="240"/>
    </row>
    <row r="65" spans="1:14" ht="13.75" customHeight="1">
      <c r="A65" s="64"/>
      <c r="B65" s="66"/>
      <c r="C65" s="65" t="s">
        <v>163</v>
      </c>
      <c r="D65" s="245" t="s">
        <v>164</v>
      </c>
      <c r="E65" s="245"/>
      <c r="F65" s="245"/>
      <c r="G65" s="245"/>
      <c r="H65" s="245"/>
      <c r="I65" s="245"/>
      <c r="J65" s="245"/>
      <c r="K65" s="245"/>
      <c r="L65" s="245"/>
      <c r="M65" s="245"/>
      <c r="N65" s="245"/>
    </row>
    <row r="66" spans="1:14" ht="13.75" customHeight="1">
      <c r="A66" s="64"/>
      <c r="B66" s="66"/>
      <c r="C66" s="66" t="s">
        <v>165</v>
      </c>
      <c r="D66" s="245" t="s">
        <v>166</v>
      </c>
      <c r="E66" s="245"/>
      <c r="F66" s="245"/>
      <c r="G66" s="245"/>
      <c r="H66" s="245"/>
      <c r="I66" s="245"/>
      <c r="J66" s="245"/>
      <c r="K66" s="245"/>
      <c r="L66" s="245"/>
      <c r="M66" s="245"/>
      <c r="N66" s="245"/>
    </row>
    <row r="67" spans="1:14" ht="13.75" customHeight="1">
      <c r="A67" s="64"/>
      <c r="B67" s="66"/>
      <c r="C67" s="66" t="s">
        <v>167</v>
      </c>
      <c r="D67" s="245" t="s">
        <v>168</v>
      </c>
      <c r="E67" s="245"/>
      <c r="F67" s="245"/>
      <c r="G67" s="245"/>
      <c r="H67" s="245"/>
      <c r="I67" s="245"/>
      <c r="J67" s="245"/>
      <c r="K67" s="245"/>
      <c r="L67" s="245"/>
      <c r="M67" s="245"/>
      <c r="N67" s="245"/>
    </row>
    <row r="68" spans="1:14" ht="13.75" customHeight="1">
      <c r="A68" s="64"/>
      <c r="B68" s="66"/>
      <c r="C68" s="67" t="s">
        <v>169</v>
      </c>
      <c r="D68" s="240" t="s">
        <v>170</v>
      </c>
      <c r="E68" s="240"/>
      <c r="F68" s="240"/>
      <c r="G68" s="240"/>
      <c r="H68" s="240"/>
      <c r="I68" s="240"/>
      <c r="J68" s="240"/>
      <c r="K68" s="240"/>
      <c r="L68" s="240"/>
      <c r="M68" s="240"/>
      <c r="N68" s="240"/>
    </row>
    <row r="69" spans="1:14" ht="30.25" customHeight="1">
      <c r="A69" s="68"/>
      <c r="B69" s="65"/>
      <c r="C69" s="67" t="s">
        <v>171</v>
      </c>
      <c r="D69" s="246" t="s">
        <v>178</v>
      </c>
      <c r="E69" s="246"/>
      <c r="F69" s="246"/>
      <c r="G69" s="246"/>
      <c r="H69" s="246"/>
      <c r="I69" s="246"/>
      <c r="J69" s="246"/>
      <c r="K69" s="246"/>
      <c r="L69" s="246"/>
      <c r="M69" s="246"/>
      <c r="N69" s="246"/>
    </row>
    <row r="70" spans="1:14" ht="13.75" customHeight="1">
      <c r="A70" s="68"/>
      <c r="B70" s="65"/>
      <c r="C70" s="67" t="s">
        <v>172</v>
      </c>
      <c r="D70" s="240" t="s">
        <v>173</v>
      </c>
      <c r="E70" s="240"/>
      <c r="F70" s="240"/>
      <c r="G70" s="240"/>
      <c r="H70" s="240"/>
      <c r="I70" s="240"/>
      <c r="J70" s="240"/>
      <c r="K70" s="240"/>
      <c r="L70" s="240"/>
      <c r="M70" s="240"/>
      <c r="N70" s="240"/>
    </row>
    <row r="71" spans="1:14" ht="13.75" customHeight="1">
      <c r="A71" s="68"/>
      <c r="B71" s="65"/>
      <c r="C71" s="67" t="s">
        <v>174</v>
      </c>
      <c r="D71" s="240" t="s">
        <v>101</v>
      </c>
      <c r="E71" s="240"/>
      <c r="F71" s="240"/>
      <c r="G71" s="240"/>
      <c r="H71" s="240"/>
      <c r="I71" s="240"/>
      <c r="J71" s="240"/>
      <c r="K71" s="240"/>
      <c r="L71" s="240"/>
      <c r="M71" s="240"/>
      <c r="N71" s="240"/>
    </row>
    <row r="72" spans="1:14" ht="13.75" customHeight="1">
      <c r="B72" s="235" t="s">
        <v>175</v>
      </c>
      <c r="C72" s="235"/>
      <c r="D72" s="240" t="s">
        <v>176</v>
      </c>
      <c r="E72" s="240"/>
      <c r="F72" s="240"/>
      <c r="G72" s="240"/>
      <c r="H72" s="240"/>
      <c r="I72" s="240"/>
      <c r="J72" s="240"/>
      <c r="K72" s="240"/>
      <c r="L72" s="240"/>
      <c r="M72" s="240"/>
      <c r="N72" s="240"/>
    </row>
    <row r="73" spans="1:14" ht="13.75" customHeight="1">
      <c r="A73" s="64"/>
      <c r="B73" s="66"/>
      <c r="C73" s="66"/>
      <c r="D73" s="211" t="s">
        <v>177</v>
      </c>
      <c r="E73" s="211"/>
      <c r="F73" s="211"/>
      <c r="G73" s="211"/>
      <c r="H73" s="211"/>
      <c r="I73" s="211"/>
      <c r="J73" s="211"/>
      <c r="K73" s="211"/>
      <c r="L73" s="211"/>
      <c r="M73" s="211"/>
      <c r="N73" s="211"/>
    </row>
  </sheetData>
  <mergeCells count="29">
    <mergeCell ref="B72:C72"/>
    <mergeCell ref="D72:N72"/>
    <mergeCell ref="D73:N73"/>
    <mergeCell ref="D67:N67"/>
    <mergeCell ref="D68:N68"/>
    <mergeCell ref="D69:N69"/>
    <mergeCell ref="D70:N70"/>
    <mergeCell ref="D71:N71"/>
    <mergeCell ref="B63:C63"/>
    <mergeCell ref="D63:N63"/>
    <mergeCell ref="D64:N64"/>
    <mergeCell ref="D65:N65"/>
    <mergeCell ref="D66:N66"/>
    <mergeCell ref="B5:E8"/>
    <mergeCell ref="F5:F8"/>
    <mergeCell ref="G5:M5"/>
    <mergeCell ref="N5:N8"/>
    <mergeCell ref="G6:G8"/>
    <mergeCell ref="H6:L6"/>
    <mergeCell ref="M6:M8"/>
    <mergeCell ref="H7:H8"/>
    <mergeCell ref="L7:L8"/>
    <mergeCell ref="B9:E9"/>
    <mergeCell ref="D13:E13"/>
    <mergeCell ref="B11:E11"/>
    <mergeCell ref="D49:E49"/>
    <mergeCell ref="D58:E58"/>
    <mergeCell ref="D32:E32"/>
    <mergeCell ref="B47:E47"/>
  </mergeCells>
  <phoneticPr fontId="2"/>
  <printOptions gridLinesSet="0"/>
  <pageMargins left="0.59055118110236227" right="0.19685039370078741" top="0.78740157480314965" bottom="0.19685039370078741" header="0.51181102362204722" footer="0.51181102362204722"/>
  <pageSetup paperSize="9" scale="60" orientation="portrait" verticalDpi="4294967292" r:id="rId1"/>
  <headerFooter alignWithMargins="0">
    <oddHeader>&amp;L&amp;"ＭＳ 明朝,標準"&amp;10&amp;D&amp;T&amp;R&amp;"ＭＳ 明朝,標準"&amp;10&amp;A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73"/>
  <sheetViews>
    <sheetView view="pageBreakPreview" zoomScaleNormal="100" zoomScaleSheetLayoutView="100" workbookViewId="0">
      <selection activeCell="A2" sqref="A2"/>
    </sheetView>
  </sheetViews>
  <sheetFormatPr defaultRowHeight="13.75" customHeight="1"/>
  <cols>
    <col min="1" max="1" width="3.625" style="1" customWidth="1"/>
    <col min="2" max="3" width="3.125" style="1" customWidth="1"/>
    <col min="4" max="4" width="1.625" style="1" customWidth="1"/>
    <col min="5" max="5" width="29.625" style="1" bestFit="1" customWidth="1"/>
    <col min="6" max="6" width="8.5" style="1" customWidth="1"/>
    <col min="7" max="8" width="6.625" style="1" customWidth="1"/>
    <col min="9" max="9" width="13.125" style="1" bestFit="1" customWidth="1"/>
    <col min="10" max="10" width="16.625" style="1" bestFit="1" customWidth="1"/>
    <col min="11" max="11" width="10.875" style="1" bestFit="1" customWidth="1"/>
    <col min="12" max="12" width="12.5" style="1" bestFit="1" customWidth="1"/>
    <col min="13" max="13" width="5.875" style="1" bestFit="1" customWidth="1"/>
    <col min="14" max="14" width="5.5" style="1" bestFit="1" customWidth="1"/>
    <col min="15" max="16384" width="9" style="1"/>
  </cols>
  <sheetData>
    <row r="1" spans="2:15" ht="14.95" customHeight="1"/>
    <row r="2" spans="2:15" ht="14.95" customHeight="1">
      <c r="B2" s="212"/>
      <c r="C2" s="212"/>
      <c r="D2" s="212"/>
      <c r="E2" s="212"/>
      <c r="F2" s="212"/>
      <c r="G2" s="212"/>
      <c r="H2" s="212"/>
      <c r="I2" s="212"/>
      <c r="J2" s="212"/>
      <c r="K2" s="212"/>
      <c r="L2" s="212"/>
      <c r="M2" s="212"/>
      <c r="N2" s="212"/>
    </row>
    <row r="3" spans="2:15" ht="13.75" customHeight="1">
      <c r="D3" s="41"/>
      <c r="E3" s="42"/>
      <c r="F3" s="42"/>
      <c r="G3" s="42"/>
      <c r="H3" s="42"/>
      <c r="I3" s="42"/>
      <c r="J3" s="42"/>
      <c r="K3" s="42"/>
      <c r="L3" s="42"/>
      <c r="M3" s="42"/>
      <c r="N3" s="42"/>
    </row>
    <row r="4" spans="2:15" ht="13.75" customHeight="1" thickBot="1">
      <c r="B4" s="2"/>
      <c r="C4" s="2"/>
      <c r="D4" s="3"/>
      <c r="E4" s="4"/>
      <c r="F4" s="4"/>
      <c r="G4" s="4"/>
      <c r="H4" s="4"/>
      <c r="I4" s="4"/>
      <c r="J4" s="4"/>
      <c r="K4" s="4"/>
      <c r="L4" s="4"/>
      <c r="M4" s="4"/>
      <c r="N4" s="54" t="s">
        <v>180</v>
      </c>
    </row>
    <row r="5" spans="2:15" ht="13.75" customHeight="1" thickTop="1">
      <c r="B5" s="215" t="s">
        <v>104</v>
      </c>
      <c r="C5" s="215"/>
      <c r="D5" s="215"/>
      <c r="E5" s="216"/>
      <c r="F5" s="221" t="s">
        <v>105</v>
      </c>
      <c r="G5" s="223" t="s">
        <v>108</v>
      </c>
      <c r="H5" s="224"/>
      <c r="I5" s="224"/>
      <c r="J5" s="224"/>
      <c r="K5" s="224"/>
      <c r="L5" s="224"/>
      <c r="M5" s="225"/>
      <c r="N5" s="226" t="s">
        <v>109</v>
      </c>
    </row>
    <row r="6" spans="2:15" ht="13.75" customHeight="1">
      <c r="B6" s="217"/>
      <c r="C6" s="217"/>
      <c r="D6" s="217"/>
      <c r="E6" s="218"/>
      <c r="F6" s="222"/>
      <c r="G6" s="213" t="s">
        <v>106</v>
      </c>
      <c r="H6" s="228" t="s">
        <v>111</v>
      </c>
      <c r="I6" s="229"/>
      <c r="J6" s="229"/>
      <c r="K6" s="229"/>
      <c r="L6" s="230"/>
      <c r="M6" s="213" t="s">
        <v>110</v>
      </c>
      <c r="N6" s="227"/>
    </row>
    <row r="7" spans="2:15" ht="40.75">
      <c r="B7" s="217"/>
      <c r="C7" s="217"/>
      <c r="D7" s="217"/>
      <c r="E7" s="218"/>
      <c r="F7" s="222"/>
      <c r="G7" s="222"/>
      <c r="H7" s="213" t="s">
        <v>107</v>
      </c>
      <c r="I7" s="56" t="s">
        <v>112</v>
      </c>
      <c r="J7" s="56" t="s">
        <v>115</v>
      </c>
      <c r="K7" s="21" t="s">
        <v>116</v>
      </c>
      <c r="L7" s="213" t="s">
        <v>118</v>
      </c>
      <c r="M7" s="214"/>
      <c r="N7" s="227"/>
    </row>
    <row r="8" spans="2:15" ht="13.75" customHeight="1">
      <c r="B8" s="219"/>
      <c r="C8" s="219"/>
      <c r="D8" s="219"/>
      <c r="E8" s="220"/>
      <c r="F8" s="222"/>
      <c r="G8" s="222"/>
      <c r="H8" s="222"/>
      <c r="I8" s="22" t="s">
        <v>113</v>
      </c>
      <c r="J8" s="22" t="s">
        <v>114</v>
      </c>
      <c r="K8" s="23" t="s">
        <v>117</v>
      </c>
      <c r="L8" s="222"/>
      <c r="M8" s="214"/>
      <c r="N8" s="227"/>
    </row>
    <row r="9" spans="2:15" ht="13.75" customHeight="1">
      <c r="B9" s="241" t="s">
        <v>119</v>
      </c>
      <c r="C9" s="241"/>
      <c r="D9" s="241"/>
      <c r="E9" s="242"/>
      <c r="F9" s="74">
        <v>65932</v>
      </c>
      <c r="G9" s="74">
        <v>10</v>
      </c>
      <c r="H9" s="74">
        <v>30</v>
      </c>
      <c r="I9" s="74">
        <v>62739</v>
      </c>
      <c r="J9" s="74">
        <v>36511</v>
      </c>
      <c r="K9" s="75">
        <v>58.195062082596152</v>
      </c>
      <c r="L9" s="74">
        <v>3373</v>
      </c>
      <c r="M9" s="74">
        <v>2750</v>
      </c>
      <c r="N9" s="76">
        <v>314</v>
      </c>
      <c r="O9" s="5"/>
    </row>
    <row r="10" spans="2:15" ht="13.75" customHeight="1">
      <c r="B10" s="24"/>
      <c r="C10" s="24"/>
      <c r="D10" s="25"/>
      <c r="E10" s="26"/>
      <c r="F10" s="77">
        <v>89</v>
      </c>
      <c r="G10" s="78"/>
      <c r="H10" s="78"/>
      <c r="I10" s="78"/>
      <c r="J10" s="79"/>
      <c r="K10" s="80"/>
      <c r="L10" s="81"/>
      <c r="M10" s="81"/>
      <c r="N10" s="82"/>
      <c r="O10" s="5"/>
    </row>
    <row r="11" spans="2:15" ht="13.75" customHeight="1">
      <c r="B11" s="232" t="s">
        <v>120</v>
      </c>
      <c r="C11" s="232"/>
      <c r="D11" s="232"/>
      <c r="E11" s="233"/>
      <c r="F11" s="79">
        <v>57062</v>
      </c>
      <c r="G11" s="79">
        <v>10</v>
      </c>
      <c r="H11" s="79">
        <v>30</v>
      </c>
      <c r="I11" s="79">
        <v>55769</v>
      </c>
      <c r="J11" s="79">
        <v>31989</v>
      </c>
      <c r="K11" s="83">
        <v>57.359823557890586</v>
      </c>
      <c r="L11" s="79">
        <v>2824</v>
      </c>
      <c r="M11" s="79">
        <v>1034</v>
      </c>
      <c r="N11" s="84">
        <v>140</v>
      </c>
      <c r="O11" s="5"/>
    </row>
    <row r="12" spans="2:15" ht="13.75" customHeight="1">
      <c r="B12" s="27"/>
      <c r="C12" s="27"/>
      <c r="D12" s="27"/>
      <c r="E12" s="28"/>
      <c r="F12" s="77">
        <v>79</v>
      </c>
      <c r="G12" s="79"/>
      <c r="H12" s="79"/>
      <c r="I12" s="79"/>
      <c r="J12" s="79"/>
      <c r="K12" s="83"/>
      <c r="L12" s="79"/>
      <c r="M12" s="79"/>
      <c r="N12" s="84"/>
      <c r="O12" s="5"/>
    </row>
    <row r="13" spans="2:15" s="14" customFormat="1" ht="13.75" customHeight="1">
      <c r="B13" s="31"/>
      <c r="C13" s="31"/>
      <c r="D13" s="231" t="s">
        <v>121</v>
      </c>
      <c r="E13" s="210"/>
      <c r="F13" s="79">
        <v>34252</v>
      </c>
      <c r="G13" s="79">
        <v>10</v>
      </c>
      <c r="H13" s="79">
        <v>30</v>
      </c>
      <c r="I13" s="79">
        <v>33505</v>
      </c>
      <c r="J13" s="79">
        <v>18580</v>
      </c>
      <c r="K13" s="83">
        <v>55.45440978958365</v>
      </c>
      <c r="L13" s="79">
        <v>1981</v>
      </c>
      <c r="M13" s="79">
        <v>550</v>
      </c>
      <c r="N13" s="84">
        <v>96</v>
      </c>
      <c r="O13" s="4"/>
    </row>
    <row r="14" spans="2:15" ht="13.75" customHeight="1">
      <c r="B14" s="27"/>
      <c r="C14" s="27"/>
      <c r="D14" s="31"/>
      <c r="E14" s="25" t="s">
        <v>122</v>
      </c>
      <c r="F14" s="79">
        <v>384</v>
      </c>
      <c r="G14" s="79">
        <v>3</v>
      </c>
      <c r="H14" s="79">
        <v>9</v>
      </c>
      <c r="I14" s="79">
        <v>362</v>
      </c>
      <c r="J14" s="79">
        <v>92</v>
      </c>
      <c r="K14" s="83">
        <v>25.344352617079892</v>
      </c>
      <c r="L14" s="79">
        <v>31</v>
      </c>
      <c r="M14" s="79">
        <v>0</v>
      </c>
      <c r="N14" s="84">
        <v>6</v>
      </c>
      <c r="O14" s="5"/>
    </row>
    <row r="15" spans="2:15" ht="13.75" customHeight="1">
      <c r="B15" s="27"/>
      <c r="C15" s="27"/>
      <c r="D15" s="31"/>
      <c r="E15" s="25" t="s">
        <v>123</v>
      </c>
      <c r="F15" s="79">
        <v>981</v>
      </c>
      <c r="G15" s="79">
        <v>7</v>
      </c>
      <c r="H15" s="79">
        <v>18</v>
      </c>
      <c r="I15" s="79">
        <v>948</v>
      </c>
      <c r="J15" s="79">
        <v>154</v>
      </c>
      <c r="K15" s="83">
        <v>16.296296296296298</v>
      </c>
      <c r="L15" s="79">
        <v>73</v>
      </c>
      <c r="M15" s="79">
        <v>0</v>
      </c>
      <c r="N15" s="84">
        <v>6</v>
      </c>
      <c r="O15" s="5"/>
    </row>
    <row r="16" spans="2:15" ht="13.75" customHeight="1">
      <c r="B16" s="27"/>
      <c r="C16" s="27"/>
      <c r="D16" s="31"/>
      <c r="E16" s="25" t="s">
        <v>124</v>
      </c>
      <c r="F16" s="79">
        <v>3849</v>
      </c>
      <c r="G16" s="79">
        <v>0</v>
      </c>
      <c r="H16" s="79">
        <v>0</v>
      </c>
      <c r="I16" s="79">
        <v>3678</v>
      </c>
      <c r="J16" s="79">
        <v>2057</v>
      </c>
      <c r="K16" s="83">
        <v>55.927134312126157</v>
      </c>
      <c r="L16" s="79">
        <v>357</v>
      </c>
      <c r="M16" s="79">
        <v>153</v>
      </c>
      <c r="N16" s="84">
        <v>10</v>
      </c>
      <c r="O16" s="5"/>
    </row>
    <row r="17" spans="2:15" ht="13.75" customHeight="1">
      <c r="B17" s="27"/>
      <c r="C17" s="27"/>
      <c r="D17" s="31"/>
      <c r="E17" s="25" t="s">
        <v>125</v>
      </c>
      <c r="F17" s="79">
        <v>12102</v>
      </c>
      <c r="G17" s="79">
        <v>0</v>
      </c>
      <c r="H17" s="79">
        <v>0</v>
      </c>
      <c r="I17" s="79">
        <v>11907</v>
      </c>
      <c r="J17" s="79">
        <v>4899</v>
      </c>
      <c r="K17" s="83">
        <v>41.143864953388764</v>
      </c>
      <c r="L17" s="79">
        <v>697</v>
      </c>
      <c r="M17" s="79">
        <v>172</v>
      </c>
      <c r="N17" s="84">
        <v>21</v>
      </c>
      <c r="O17" s="5"/>
    </row>
    <row r="18" spans="2:15" ht="13.75" customHeight="1">
      <c r="B18" s="27"/>
      <c r="C18" s="27"/>
      <c r="D18" s="31"/>
      <c r="E18" s="25" t="s">
        <v>126</v>
      </c>
      <c r="F18" s="79">
        <v>4047</v>
      </c>
      <c r="G18" s="79">
        <v>0</v>
      </c>
      <c r="H18" s="79">
        <v>0</v>
      </c>
      <c r="I18" s="79">
        <v>4022</v>
      </c>
      <c r="J18" s="79">
        <v>2067</v>
      </c>
      <c r="K18" s="83">
        <v>51.392342118349077</v>
      </c>
      <c r="L18" s="79">
        <v>188</v>
      </c>
      <c r="M18" s="79">
        <v>0</v>
      </c>
      <c r="N18" s="84">
        <v>12</v>
      </c>
      <c r="O18" s="5"/>
    </row>
    <row r="19" spans="2:15" ht="13.75" customHeight="1">
      <c r="B19" s="27"/>
      <c r="C19" s="27"/>
      <c r="D19" s="31"/>
      <c r="E19" s="25" t="s">
        <v>128</v>
      </c>
      <c r="F19" s="79">
        <v>763</v>
      </c>
      <c r="G19" s="79">
        <v>0</v>
      </c>
      <c r="H19" s="79">
        <v>0</v>
      </c>
      <c r="I19" s="79">
        <v>760</v>
      </c>
      <c r="J19" s="79">
        <v>432</v>
      </c>
      <c r="K19" s="83">
        <v>56.84210526315789</v>
      </c>
      <c r="L19" s="79">
        <v>50</v>
      </c>
      <c r="M19" s="79">
        <v>0</v>
      </c>
      <c r="N19" s="84">
        <v>0</v>
      </c>
      <c r="O19" s="5"/>
    </row>
    <row r="20" spans="2:15" ht="13.75" customHeight="1">
      <c r="B20" s="27"/>
      <c r="C20" s="27"/>
      <c r="D20" s="31"/>
      <c r="E20" s="25" t="s">
        <v>130</v>
      </c>
      <c r="F20" s="79">
        <v>592</v>
      </c>
      <c r="G20" s="79">
        <v>0</v>
      </c>
      <c r="H20" s="79">
        <v>0</v>
      </c>
      <c r="I20" s="79">
        <v>577</v>
      </c>
      <c r="J20" s="79">
        <v>272</v>
      </c>
      <c r="K20" s="83">
        <v>47.140381282495667</v>
      </c>
      <c r="L20" s="79">
        <v>29</v>
      </c>
      <c r="M20" s="79">
        <v>14</v>
      </c>
      <c r="N20" s="84">
        <v>1</v>
      </c>
      <c r="O20" s="5"/>
    </row>
    <row r="21" spans="2:15" ht="13.75" customHeight="1">
      <c r="B21" s="27"/>
      <c r="C21" s="27"/>
      <c r="D21" s="31"/>
      <c r="E21" s="25" t="s">
        <v>131</v>
      </c>
      <c r="F21" s="79">
        <v>1846</v>
      </c>
      <c r="G21" s="79">
        <v>0</v>
      </c>
      <c r="H21" s="79">
        <v>0</v>
      </c>
      <c r="I21" s="79">
        <v>1813</v>
      </c>
      <c r="J21" s="79">
        <v>1029</v>
      </c>
      <c r="K21" s="83">
        <v>56.694214876033058</v>
      </c>
      <c r="L21" s="79">
        <v>176</v>
      </c>
      <c r="M21" s="79">
        <v>19</v>
      </c>
      <c r="N21" s="84">
        <v>2</v>
      </c>
      <c r="O21" s="5"/>
    </row>
    <row r="22" spans="2:15" ht="27.2">
      <c r="B22" s="27"/>
      <c r="C22" s="27"/>
      <c r="D22" s="31"/>
      <c r="E22" s="30" t="s">
        <v>132</v>
      </c>
      <c r="F22" s="85">
        <v>185</v>
      </c>
      <c r="G22" s="79">
        <v>0</v>
      </c>
      <c r="H22" s="78">
        <v>0</v>
      </c>
      <c r="I22" s="78">
        <v>185</v>
      </c>
      <c r="J22" s="79">
        <v>131</v>
      </c>
      <c r="K22" s="80">
        <v>70.810810810810807</v>
      </c>
      <c r="L22" s="81">
        <v>6</v>
      </c>
      <c r="M22" s="81">
        <v>0</v>
      </c>
      <c r="N22" s="86">
        <v>0</v>
      </c>
      <c r="O22" s="5"/>
    </row>
    <row r="23" spans="2:15" ht="13.75" customHeight="1">
      <c r="B23" s="27"/>
      <c r="C23" s="27"/>
      <c r="D23" s="31"/>
      <c r="E23" s="25" t="s">
        <v>133</v>
      </c>
      <c r="F23" s="79">
        <v>273</v>
      </c>
      <c r="G23" s="79">
        <v>0</v>
      </c>
      <c r="H23" s="79">
        <v>0</v>
      </c>
      <c r="I23" s="79">
        <v>270</v>
      </c>
      <c r="J23" s="79">
        <v>106</v>
      </c>
      <c r="K23" s="83">
        <v>39.25925925925926</v>
      </c>
      <c r="L23" s="79">
        <v>66</v>
      </c>
      <c r="M23" s="79">
        <v>0</v>
      </c>
      <c r="N23" s="84">
        <v>3</v>
      </c>
      <c r="O23" s="5"/>
    </row>
    <row r="24" spans="2:15" ht="27.2">
      <c r="B24" s="27"/>
      <c r="C24" s="27"/>
      <c r="D24" s="31"/>
      <c r="E24" s="30" t="s">
        <v>134</v>
      </c>
      <c r="F24" s="79">
        <v>365</v>
      </c>
      <c r="G24" s="79">
        <v>0</v>
      </c>
      <c r="H24" s="79">
        <v>0</v>
      </c>
      <c r="I24" s="79">
        <v>346</v>
      </c>
      <c r="J24" s="79">
        <v>240</v>
      </c>
      <c r="K24" s="83">
        <v>69.364161849710982</v>
      </c>
      <c r="L24" s="79">
        <v>18</v>
      </c>
      <c r="M24" s="79">
        <v>18</v>
      </c>
      <c r="N24" s="84">
        <v>1</v>
      </c>
      <c r="O24" s="5"/>
    </row>
    <row r="25" spans="2:15" ht="13.75" customHeight="1">
      <c r="B25" s="27"/>
      <c r="C25" s="27"/>
      <c r="D25" s="31"/>
      <c r="E25" s="30" t="s">
        <v>135</v>
      </c>
      <c r="F25" s="79">
        <v>564</v>
      </c>
      <c r="G25" s="79">
        <v>0</v>
      </c>
      <c r="H25" s="79">
        <v>0</v>
      </c>
      <c r="I25" s="79">
        <v>519</v>
      </c>
      <c r="J25" s="79">
        <v>311</v>
      </c>
      <c r="K25" s="83">
        <v>59.922928709055881</v>
      </c>
      <c r="L25" s="79">
        <v>48</v>
      </c>
      <c r="M25" s="79">
        <v>43</v>
      </c>
      <c r="N25" s="84">
        <v>2</v>
      </c>
      <c r="O25" s="5"/>
    </row>
    <row r="26" spans="2:15" ht="13.75" customHeight="1">
      <c r="B26" s="27"/>
      <c r="C26" s="27"/>
      <c r="D26" s="31"/>
      <c r="E26" s="30" t="s">
        <v>136</v>
      </c>
      <c r="F26" s="79">
        <v>1138</v>
      </c>
      <c r="G26" s="79">
        <v>0</v>
      </c>
      <c r="H26" s="79">
        <v>0</v>
      </c>
      <c r="I26" s="79">
        <v>1137</v>
      </c>
      <c r="J26" s="79">
        <v>918</v>
      </c>
      <c r="K26" s="83">
        <v>80.738786279683367</v>
      </c>
      <c r="L26" s="79">
        <v>27</v>
      </c>
      <c r="M26" s="79">
        <v>1</v>
      </c>
      <c r="N26" s="84">
        <v>0</v>
      </c>
      <c r="O26" s="5"/>
    </row>
    <row r="27" spans="2:15" ht="13.6">
      <c r="B27" s="27"/>
      <c r="C27" s="27"/>
      <c r="D27" s="31"/>
      <c r="E27" s="30" t="s">
        <v>137</v>
      </c>
      <c r="F27" s="79">
        <v>399</v>
      </c>
      <c r="G27" s="79">
        <v>0</v>
      </c>
      <c r="H27" s="79">
        <v>0</v>
      </c>
      <c r="I27" s="79">
        <v>384</v>
      </c>
      <c r="J27" s="79">
        <v>176</v>
      </c>
      <c r="K27" s="83">
        <v>45.833333333333329</v>
      </c>
      <c r="L27" s="79">
        <v>28</v>
      </c>
      <c r="M27" s="79">
        <v>13</v>
      </c>
      <c r="N27" s="84">
        <v>1</v>
      </c>
      <c r="O27" s="5"/>
    </row>
    <row r="28" spans="2:15" ht="40.75">
      <c r="B28" s="27"/>
      <c r="C28" s="27"/>
      <c r="D28" s="31"/>
      <c r="E28" s="30" t="s">
        <v>139</v>
      </c>
      <c r="F28" s="79">
        <v>5234</v>
      </c>
      <c r="G28" s="79">
        <v>0</v>
      </c>
      <c r="H28" s="79">
        <v>0</v>
      </c>
      <c r="I28" s="79">
        <v>5108</v>
      </c>
      <c r="J28" s="79">
        <v>4755</v>
      </c>
      <c r="K28" s="83">
        <v>93.089271730618634</v>
      </c>
      <c r="L28" s="79">
        <v>86</v>
      </c>
      <c r="M28" s="79">
        <v>88</v>
      </c>
      <c r="N28" s="84">
        <v>27</v>
      </c>
      <c r="O28" s="5"/>
    </row>
    <row r="29" spans="2:15" ht="13.6">
      <c r="B29" s="27"/>
      <c r="C29" s="27"/>
      <c r="D29" s="31"/>
      <c r="E29" s="30" t="s">
        <v>182</v>
      </c>
      <c r="F29" s="85">
        <v>147</v>
      </c>
      <c r="G29" s="79">
        <v>0</v>
      </c>
      <c r="H29" s="78">
        <v>3</v>
      </c>
      <c r="I29" s="78">
        <v>143</v>
      </c>
      <c r="J29" s="79">
        <v>54</v>
      </c>
      <c r="K29" s="80">
        <v>37.76223776223776</v>
      </c>
      <c r="L29" s="81">
        <v>2</v>
      </c>
      <c r="M29" s="81">
        <v>0</v>
      </c>
      <c r="N29" s="86">
        <v>0</v>
      </c>
      <c r="O29" s="5"/>
    </row>
    <row r="30" spans="2:15" ht="13.75" customHeight="1">
      <c r="B30" s="27"/>
      <c r="C30" s="27"/>
      <c r="D30" s="31"/>
      <c r="E30" s="25" t="s">
        <v>138</v>
      </c>
      <c r="F30" s="79">
        <v>1383</v>
      </c>
      <c r="G30" s="79">
        <v>0</v>
      </c>
      <c r="H30" s="79">
        <v>0</v>
      </c>
      <c r="I30" s="79">
        <v>1346</v>
      </c>
      <c r="J30" s="79">
        <v>887</v>
      </c>
      <c r="K30" s="83">
        <v>65.898959881129272</v>
      </c>
      <c r="L30" s="79">
        <v>99</v>
      </c>
      <c r="M30" s="79">
        <v>29</v>
      </c>
      <c r="N30" s="84">
        <v>4</v>
      </c>
      <c r="O30" s="5"/>
    </row>
    <row r="31" spans="2:15" ht="13.75" customHeight="1">
      <c r="B31" s="24"/>
      <c r="C31" s="24"/>
      <c r="D31" s="29"/>
      <c r="E31" s="25"/>
      <c r="F31" s="79"/>
      <c r="G31" s="79"/>
      <c r="H31" s="79"/>
      <c r="I31" s="79"/>
      <c r="J31" s="79"/>
      <c r="K31" s="83"/>
      <c r="L31" s="79"/>
      <c r="M31" s="79"/>
      <c r="N31" s="84"/>
      <c r="O31" s="5"/>
    </row>
    <row r="32" spans="2:15" ht="13.75" customHeight="1">
      <c r="B32" s="27"/>
      <c r="C32" s="27"/>
      <c r="D32" s="231" t="s">
        <v>140</v>
      </c>
      <c r="E32" s="210"/>
      <c r="F32" s="79">
        <v>22810</v>
      </c>
      <c r="G32" s="79">
        <v>0</v>
      </c>
      <c r="H32" s="79">
        <v>0</v>
      </c>
      <c r="I32" s="79">
        <v>22264</v>
      </c>
      <c r="J32" s="79">
        <v>13409</v>
      </c>
      <c r="K32" s="83">
        <v>60.227272727272727</v>
      </c>
      <c r="L32" s="79">
        <v>843</v>
      </c>
      <c r="M32" s="79">
        <v>484</v>
      </c>
      <c r="N32" s="84">
        <v>44</v>
      </c>
      <c r="O32" s="5"/>
    </row>
    <row r="33" spans="2:15" ht="13.75" customHeight="1">
      <c r="B33" s="27"/>
      <c r="C33" s="27"/>
      <c r="D33" s="31"/>
      <c r="E33" s="30" t="s">
        <v>141</v>
      </c>
      <c r="F33" s="79">
        <v>47</v>
      </c>
      <c r="G33" s="79">
        <v>0</v>
      </c>
      <c r="H33" s="79">
        <v>0</v>
      </c>
      <c r="I33" s="79">
        <v>40</v>
      </c>
      <c r="J33" s="79">
        <v>39</v>
      </c>
      <c r="K33" s="83">
        <v>97.5</v>
      </c>
      <c r="L33" s="79">
        <v>0</v>
      </c>
      <c r="M33" s="79">
        <v>7</v>
      </c>
      <c r="N33" s="84">
        <v>0</v>
      </c>
      <c r="O33" s="5"/>
    </row>
    <row r="34" spans="2:15" ht="13.75" customHeight="1">
      <c r="B34" s="27"/>
      <c r="C34" s="27"/>
      <c r="D34" s="31"/>
      <c r="E34" s="30" t="s">
        <v>97</v>
      </c>
      <c r="F34" s="79">
        <v>228</v>
      </c>
      <c r="G34" s="79">
        <v>0</v>
      </c>
      <c r="H34" s="79">
        <v>0</v>
      </c>
      <c r="I34" s="79">
        <v>194</v>
      </c>
      <c r="J34" s="79">
        <v>71</v>
      </c>
      <c r="K34" s="83">
        <v>36.597938144329895</v>
      </c>
      <c r="L34" s="79">
        <v>8</v>
      </c>
      <c r="M34" s="79">
        <v>31</v>
      </c>
      <c r="N34" s="84">
        <v>1</v>
      </c>
      <c r="O34" s="5"/>
    </row>
    <row r="35" spans="2:15" ht="13.6">
      <c r="B35" s="27"/>
      <c r="C35" s="27"/>
      <c r="D35" s="31"/>
      <c r="E35" s="30" t="s">
        <v>142</v>
      </c>
      <c r="F35" s="79">
        <v>10830</v>
      </c>
      <c r="G35" s="79">
        <v>0</v>
      </c>
      <c r="H35" s="79">
        <v>0</v>
      </c>
      <c r="I35" s="79">
        <v>10808</v>
      </c>
      <c r="J35" s="79">
        <v>4385</v>
      </c>
      <c r="K35" s="83">
        <v>40.571798667653589</v>
      </c>
      <c r="L35" s="79">
        <v>492</v>
      </c>
      <c r="M35" s="79">
        <v>0</v>
      </c>
      <c r="N35" s="84">
        <v>13</v>
      </c>
      <c r="O35" s="5"/>
    </row>
    <row r="36" spans="2:15" ht="13.75" customHeight="1">
      <c r="B36" s="27"/>
      <c r="C36" s="27"/>
      <c r="D36" s="31"/>
      <c r="E36" s="25" t="s">
        <v>143</v>
      </c>
      <c r="F36" s="79">
        <v>873</v>
      </c>
      <c r="G36" s="79">
        <v>0</v>
      </c>
      <c r="H36" s="79">
        <v>0</v>
      </c>
      <c r="I36" s="79">
        <v>870</v>
      </c>
      <c r="J36" s="79">
        <v>735</v>
      </c>
      <c r="K36" s="83">
        <v>84.482758620689651</v>
      </c>
      <c r="L36" s="79">
        <v>32</v>
      </c>
      <c r="M36" s="79">
        <v>0</v>
      </c>
      <c r="N36" s="84">
        <v>0</v>
      </c>
      <c r="O36" s="5"/>
    </row>
    <row r="37" spans="2:15" ht="27.2">
      <c r="B37" s="27"/>
      <c r="C37" s="27"/>
      <c r="D37" s="31"/>
      <c r="E37" s="30" t="s">
        <v>144</v>
      </c>
      <c r="F37" s="79">
        <v>186</v>
      </c>
      <c r="G37" s="79">
        <v>0</v>
      </c>
      <c r="H37" s="79">
        <v>0</v>
      </c>
      <c r="I37" s="79">
        <v>186</v>
      </c>
      <c r="J37" s="79">
        <v>141</v>
      </c>
      <c r="K37" s="83">
        <v>75.806451612903231</v>
      </c>
      <c r="L37" s="79">
        <v>4</v>
      </c>
      <c r="M37" s="79">
        <v>0</v>
      </c>
      <c r="N37" s="84">
        <v>0</v>
      </c>
      <c r="O37" s="5"/>
    </row>
    <row r="38" spans="2:15" ht="13.75" customHeight="1">
      <c r="B38" s="27"/>
      <c r="C38" s="27"/>
      <c r="D38" s="31"/>
      <c r="E38" s="30" t="s">
        <v>151</v>
      </c>
      <c r="F38" s="79">
        <v>46</v>
      </c>
      <c r="G38" s="79">
        <v>0</v>
      </c>
      <c r="H38" s="79">
        <v>0</v>
      </c>
      <c r="I38" s="79">
        <v>46</v>
      </c>
      <c r="J38" s="79">
        <v>3</v>
      </c>
      <c r="K38" s="83">
        <v>6.5217391304347823</v>
      </c>
      <c r="L38" s="79">
        <v>0</v>
      </c>
      <c r="M38" s="79">
        <v>0</v>
      </c>
      <c r="N38" s="84">
        <v>0</v>
      </c>
      <c r="O38" s="5"/>
    </row>
    <row r="39" spans="2:15" ht="13.75" customHeight="1">
      <c r="B39" s="27"/>
      <c r="C39" s="27"/>
      <c r="D39" s="31"/>
      <c r="E39" s="25" t="s">
        <v>145</v>
      </c>
      <c r="F39" s="79">
        <v>203</v>
      </c>
      <c r="G39" s="79">
        <v>0</v>
      </c>
      <c r="H39" s="78">
        <v>0</v>
      </c>
      <c r="I39" s="78">
        <v>201</v>
      </c>
      <c r="J39" s="79">
        <v>131</v>
      </c>
      <c r="K39" s="80">
        <v>65.174129353233837</v>
      </c>
      <c r="L39" s="78">
        <v>8</v>
      </c>
      <c r="M39" s="78">
        <v>2</v>
      </c>
      <c r="N39" s="84">
        <v>0</v>
      </c>
      <c r="O39" s="5"/>
    </row>
    <row r="40" spans="2:15" ht="13.75" customHeight="1">
      <c r="B40" s="27"/>
      <c r="C40" s="27"/>
      <c r="D40" s="31"/>
      <c r="E40" s="25" t="s">
        <v>146</v>
      </c>
      <c r="F40" s="85">
        <v>232</v>
      </c>
      <c r="G40" s="79">
        <v>0</v>
      </c>
      <c r="H40" s="78">
        <v>0</v>
      </c>
      <c r="I40" s="78">
        <v>168</v>
      </c>
      <c r="J40" s="79">
        <v>158</v>
      </c>
      <c r="K40" s="80">
        <v>94.047619047619051</v>
      </c>
      <c r="L40" s="81">
        <v>2</v>
      </c>
      <c r="M40" s="81">
        <v>56</v>
      </c>
      <c r="N40" s="86">
        <v>7</v>
      </c>
      <c r="O40" s="5"/>
    </row>
    <row r="41" spans="2:15" ht="13.75" customHeight="1">
      <c r="B41" s="27"/>
      <c r="C41" s="27"/>
      <c r="D41" s="31"/>
      <c r="E41" s="25" t="s">
        <v>147</v>
      </c>
      <c r="F41" s="79">
        <v>310</v>
      </c>
      <c r="G41" s="79">
        <v>0</v>
      </c>
      <c r="H41" s="79">
        <v>0</v>
      </c>
      <c r="I41" s="79">
        <v>196</v>
      </c>
      <c r="J41" s="79">
        <v>182</v>
      </c>
      <c r="K41" s="83">
        <v>92.857142857142861</v>
      </c>
      <c r="L41" s="79">
        <v>1</v>
      </c>
      <c r="M41" s="79">
        <v>114</v>
      </c>
      <c r="N41" s="84">
        <v>0</v>
      </c>
      <c r="O41" s="5"/>
    </row>
    <row r="42" spans="2:15" ht="13.75" customHeight="1">
      <c r="B42" s="27"/>
      <c r="C42" s="27"/>
      <c r="D42" s="31"/>
      <c r="E42" s="25" t="s">
        <v>148</v>
      </c>
      <c r="F42" s="79">
        <v>161</v>
      </c>
      <c r="G42" s="79">
        <v>0</v>
      </c>
      <c r="H42" s="79">
        <v>0</v>
      </c>
      <c r="I42" s="79">
        <v>158</v>
      </c>
      <c r="J42" s="79">
        <v>128</v>
      </c>
      <c r="K42" s="83">
        <v>81.012658227848107</v>
      </c>
      <c r="L42" s="79">
        <v>2</v>
      </c>
      <c r="M42" s="79">
        <v>3</v>
      </c>
      <c r="N42" s="84">
        <v>0</v>
      </c>
      <c r="O42" s="5"/>
    </row>
    <row r="43" spans="2:15" ht="13.75" customHeight="1">
      <c r="B43" s="27"/>
      <c r="C43" s="27"/>
      <c r="D43" s="31"/>
      <c r="E43" s="25" t="s">
        <v>149</v>
      </c>
      <c r="F43" s="79">
        <v>647</v>
      </c>
      <c r="G43" s="79">
        <v>0</v>
      </c>
      <c r="H43" s="79">
        <v>0</v>
      </c>
      <c r="I43" s="79">
        <v>643</v>
      </c>
      <c r="J43" s="79">
        <v>601</v>
      </c>
      <c r="K43" s="83">
        <v>93.46811819595645</v>
      </c>
      <c r="L43" s="79">
        <v>0</v>
      </c>
      <c r="M43" s="79">
        <v>4</v>
      </c>
      <c r="N43" s="84">
        <v>0</v>
      </c>
      <c r="O43" s="5"/>
    </row>
    <row r="44" spans="2:15" ht="13.75" customHeight="1">
      <c r="B44" s="27"/>
      <c r="C44" s="27"/>
      <c r="D44" s="31"/>
      <c r="E44" s="30" t="s">
        <v>150</v>
      </c>
      <c r="F44" s="79">
        <v>6900</v>
      </c>
      <c r="G44" s="79">
        <v>0</v>
      </c>
      <c r="H44" s="79">
        <v>0</v>
      </c>
      <c r="I44" s="79">
        <v>6754</v>
      </c>
      <c r="J44" s="79">
        <v>5407</v>
      </c>
      <c r="K44" s="83">
        <v>80.05626295528576</v>
      </c>
      <c r="L44" s="79">
        <v>181</v>
      </c>
      <c r="M44" s="79">
        <v>125</v>
      </c>
      <c r="N44" s="84">
        <v>21</v>
      </c>
      <c r="O44" s="5"/>
    </row>
    <row r="45" spans="2:15" ht="13.75" customHeight="1">
      <c r="B45" s="27"/>
      <c r="C45" s="27"/>
      <c r="D45" s="31"/>
      <c r="E45" s="25" t="s">
        <v>138</v>
      </c>
      <c r="F45" s="79">
        <v>2147</v>
      </c>
      <c r="G45" s="79">
        <v>0</v>
      </c>
      <c r="H45" s="79">
        <v>0</v>
      </c>
      <c r="I45" s="79">
        <v>2000</v>
      </c>
      <c r="J45" s="79">
        <v>1428</v>
      </c>
      <c r="K45" s="83">
        <v>71.400000000000006</v>
      </c>
      <c r="L45" s="79">
        <v>113</v>
      </c>
      <c r="M45" s="79">
        <v>142</v>
      </c>
      <c r="N45" s="84">
        <v>2</v>
      </c>
      <c r="O45" s="5"/>
    </row>
    <row r="46" spans="2:15" ht="13.75" customHeight="1">
      <c r="B46" s="24"/>
      <c r="C46" s="24"/>
      <c r="D46" s="29"/>
      <c r="E46" s="25"/>
      <c r="F46" s="79"/>
      <c r="G46" s="79"/>
      <c r="H46" s="79"/>
      <c r="I46" s="79"/>
      <c r="J46" s="79"/>
      <c r="K46" s="83"/>
      <c r="L46" s="79"/>
      <c r="M46" s="79"/>
      <c r="N46" s="84"/>
      <c r="O46" s="5"/>
    </row>
    <row r="47" spans="2:15" ht="13.75" customHeight="1">
      <c r="B47" s="209" t="s">
        <v>152</v>
      </c>
      <c r="C47" s="209"/>
      <c r="D47" s="209"/>
      <c r="E47" s="210"/>
      <c r="F47" s="79">
        <v>8870</v>
      </c>
      <c r="G47" s="79" t="s">
        <v>87</v>
      </c>
      <c r="H47" s="79" t="s">
        <v>87</v>
      </c>
      <c r="I47" s="79">
        <v>6970</v>
      </c>
      <c r="J47" s="79">
        <v>4522</v>
      </c>
      <c r="K47" s="83">
        <v>64.878048780487802</v>
      </c>
      <c r="L47" s="79">
        <v>549</v>
      </c>
      <c r="M47" s="79">
        <v>1716</v>
      </c>
      <c r="N47" s="84">
        <v>174</v>
      </c>
      <c r="O47" s="5"/>
    </row>
    <row r="48" spans="2:15" ht="13.75" customHeight="1">
      <c r="B48" s="27"/>
      <c r="C48" s="31"/>
      <c r="D48" s="31"/>
      <c r="E48" s="26"/>
      <c r="F48" s="77">
        <v>10</v>
      </c>
      <c r="G48" s="79"/>
      <c r="H48" s="78"/>
      <c r="I48" s="78"/>
      <c r="J48" s="79"/>
      <c r="K48" s="80"/>
      <c r="L48" s="78"/>
      <c r="M48" s="78"/>
      <c r="N48" s="84"/>
      <c r="O48" s="5"/>
    </row>
    <row r="49" spans="1:15" ht="13.75" customHeight="1">
      <c r="B49" s="27"/>
      <c r="C49" s="31"/>
      <c r="D49" s="209" t="s">
        <v>121</v>
      </c>
      <c r="E49" s="210"/>
      <c r="F49" s="79">
        <v>8378</v>
      </c>
      <c r="G49" s="79" t="s">
        <v>87</v>
      </c>
      <c r="H49" s="79" t="s">
        <v>87</v>
      </c>
      <c r="I49" s="78">
        <v>6970</v>
      </c>
      <c r="J49" s="79">
        <v>4522</v>
      </c>
      <c r="K49" s="87">
        <v>64.878048780487802</v>
      </c>
      <c r="L49" s="78">
        <v>549</v>
      </c>
      <c r="M49" s="78">
        <v>1286</v>
      </c>
      <c r="N49" s="84">
        <v>115</v>
      </c>
      <c r="O49" s="5"/>
    </row>
    <row r="50" spans="1:15" ht="13.75" customHeight="1">
      <c r="B50" s="27"/>
      <c r="C50" s="31"/>
      <c r="D50" s="31"/>
      <c r="E50" s="25" t="s">
        <v>124</v>
      </c>
      <c r="F50" s="79">
        <v>267</v>
      </c>
      <c r="G50" s="79" t="s">
        <v>87</v>
      </c>
      <c r="H50" s="79" t="s">
        <v>87</v>
      </c>
      <c r="I50" s="78">
        <v>0</v>
      </c>
      <c r="J50" s="79">
        <v>0</v>
      </c>
      <c r="K50" s="80" t="s">
        <v>36</v>
      </c>
      <c r="L50" s="78">
        <v>0</v>
      </c>
      <c r="M50" s="78">
        <v>231</v>
      </c>
      <c r="N50" s="84">
        <v>33</v>
      </c>
      <c r="O50" s="5"/>
    </row>
    <row r="51" spans="1:15" ht="13.75" customHeight="1">
      <c r="B51" s="27"/>
      <c r="C51" s="31"/>
      <c r="D51" s="31"/>
      <c r="E51" s="25" t="s">
        <v>125</v>
      </c>
      <c r="F51" s="79">
        <v>7332</v>
      </c>
      <c r="G51" s="79" t="s">
        <v>87</v>
      </c>
      <c r="H51" s="79" t="s">
        <v>87</v>
      </c>
      <c r="I51" s="78">
        <v>6621</v>
      </c>
      <c r="J51" s="79">
        <v>4325</v>
      </c>
      <c r="K51" s="80">
        <v>65.322458843075054</v>
      </c>
      <c r="L51" s="78">
        <v>520</v>
      </c>
      <c r="M51" s="78">
        <v>689</v>
      </c>
      <c r="N51" s="84">
        <v>22</v>
      </c>
      <c r="O51" s="5"/>
    </row>
    <row r="52" spans="1:15" ht="13.75" customHeight="1">
      <c r="B52" s="27"/>
      <c r="C52" s="31"/>
      <c r="D52" s="31"/>
      <c r="E52" s="25" t="s">
        <v>130</v>
      </c>
      <c r="F52" s="79">
        <v>226</v>
      </c>
      <c r="G52" s="79" t="s">
        <v>87</v>
      </c>
      <c r="H52" s="79" t="s">
        <v>87</v>
      </c>
      <c r="I52" s="78">
        <v>147</v>
      </c>
      <c r="J52" s="79">
        <v>65</v>
      </c>
      <c r="K52" s="80">
        <v>44.217687074829932</v>
      </c>
      <c r="L52" s="78">
        <v>7</v>
      </c>
      <c r="M52" s="78">
        <v>78</v>
      </c>
      <c r="N52" s="84">
        <v>1</v>
      </c>
      <c r="O52" s="5"/>
    </row>
    <row r="53" spans="1:15" ht="13.75" customHeight="1">
      <c r="B53" s="62"/>
      <c r="C53" s="62"/>
      <c r="D53" s="25"/>
      <c r="E53" s="30" t="s">
        <v>156</v>
      </c>
      <c r="F53" s="85">
        <v>4</v>
      </c>
      <c r="G53" s="79" t="s">
        <v>87</v>
      </c>
      <c r="H53" s="79" t="s">
        <v>87</v>
      </c>
      <c r="I53" s="78">
        <v>4</v>
      </c>
      <c r="J53" s="79">
        <v>2</v>
      </c>
      <c r="K53" s="80">
        <v>50</v>
      </c>
      <c r="L53" s="78">
        <v>0</v>
      </c>
      <c r="M53" s="81">
        <v>0</v>
      </c>
      <c r="N53" s="86">
        <v>0</v>
      </c>
      <c r="O53" s="5"/>
    </row>
    <row r="54" spans="1:15" ht="13.75" customHeight="1">
      <c r="B54" s="62"/>
      <c r="C54" s="62"/>
      <c r="D54" s="25"/>
      <c r="E54" s="30" t="s">
        <v>153</v>
      </c>
      <c r="F54" s="85">
        <v>251</v>
      </c>
      <c r="G54" s="79" t="s">
        <v>87</v>
      </c>
      <c r="H54" s="79" t="s">
        <v>87</v>
      </c>
      <c r="I54" s="78">
        <v>194</v>
      </c>
      <c r="J54" s="79">
        <v>126</v>
      </c>
      <c r="K54" s="80">
        <v>64.948453608247419</v>
      </c>
      <c r="L54" s="78">
        <v>22</v>
      </c>
      <c r="M54" s="81">
        <v>55</v>
      </c>
      <c r="N54" s="86">
        <v>2</v>
      </c>
      <c r="O54" s="5"/>
    </row>
    <row r="55" spans="1:15" ht="13.75" customHeight="1">
      <c r="B55" s="62"/>
      <c r="C55" s="62"/>
      <c r="D55" s="25"/>
      <c r="E55" s="30" t="s">
        <v>157</v>
      </c>
      <c r="F55" s="85">
        <v>162</v>
      </c>
      <c r="G55" s="79" t="s">
        <v>87</v>
      </c>
      <c r="H55" s="79" t="s">
        <v>87</v>
      </c>
      <c r="I55" s="78">
        <v>0</v>
      </c>
      <c r="J55" s="79">
        <v>0</v>
      </c>
      <c r="K55" s="80" t="s">
        <v>36</v>
      </c>
      <c r="L55" s="78">
        <v>0</v>
      </c>
      <c r="M55" s="81">
        <v>113</v>
      </c>
      <c r="N55" s="86">
        <v>45</v>
      </c>
      <c r="O55" s="5"/>
    </row>
    <row r="56" spans="1:15" ht="13.75" customHeight="1">
      <c r="B56" s="62"/>
      <c r="C56" s="62"/>
      <c r="D56" s="25"/>
      <c r="E56" s="25" t="s">
        <v>154</v>
      </c>
      <c r="F56" s="85">
        <v>136</v>
      </c>
      <c r="G56" s="79" t="s">
        <v>87</v>
      </c>
      <c r="H56" s="79" t="s">
        <v>87</v>
      </c>
      <c r="I56" s="78">
        <v>4</v>
      </c>
      <c r="J56" s="79">
        <v>4</v>
      </c>
      <c r="K56" s="80">
        <v>100</v>
      </c>
      <c r="L56" s="78">
        <v>0</v>
      </c>
      <c r="M56" s="81">
        <v>120</v>
      </c>
      <c r="N56" s="86">
        <v>12</v>
      </c>
      <c r="O56" s="5"/>
    </row>
    <row r="57" spans="1:15" ht="13.75" customHeight="1">
      <c r="B57" s="32"/>
      <c r="C57" s="32"/>
      <c r="D57" s="33"/>
      <c r="E57" s="25"/>
      <c r="F57" s="85"/>
      <c r="G57" s="79"/>
      <c r="H57" s="78"/>
      <c r="I57" s="78"/>
      <c r="J57" s="79"/>
      <c r="K57" s="80"/>
      <c r="L57" s="81"/>
      <c r="M57" s="81"/>
      <c r="N57" s="86"/>
      <c r="O57" s="5"/>
    </row>
    <row r="58" spans="1:15" ht="13.75" customHeight="1">
      <c r="B58" s="62"/>
      <c r="C58" s="62"/>
      <c r="D58" s="231" t="s">
        <v>140</v>
      </c>
      <c r="E58" s="210"/>
      <c r="F58" s="85">
        <v>492</v>
      </c>
      <c r="G58" s="79" t="s">
        <v>87</v>
      </c>
      <c r="H58" s="79" t="s">
        <v>87</v>
      </c>
      <c r="I58" s="78">
        <v>0</v>
      </c>
      <c r="J58" s="78">
        <v>0</v>
      </c>
      <c r="K58" s="80" t="s">
        <v>36</v>
      </c>
      <c r="L58" s="81">
        <v>0</v>
      </c>
      <c r="M58" s="81">
        <v>430</v>
      </c>
      <c r="N58" s="86">
        <v>59</v>
      </c>
      <c r="O58" s="5"/>
    </row>
    <row r="59" spans="1:15" ht="13.75" customHeight="1">
      <c r="B59" s="62"/>
      <c r="C59" s="62"/>
      <c r="D59" s="25"/>
      <c r="E59" s="30" t="s">
        <v>141</v>
      </c>
      <c r="F59" s="85">
        <v>3</v>
      </c>
      <c r="G59" s="79" t="s">
        <v>87</v>
      </c>
      <c r="H59" s="79" t="s">
        <v>87</v>
      </c>
      <c r="I59" s="78">
        <v>0</v>
      </c>
      <c r="J59" s="79">
        <v>0</v>
      </c>
      <c r="K59" s="80" t="s">
        <v>36</v>
      </c>
      <c r="L59" s="81">
        <v>0</v>
      </c>
      <c r="M59" s="81">
        <v>3</v>
      </c>
      <c r="N59" s="86">
        <v>0</v>
      </c>
      <c r="O59" s="5"/>
    </row>
    <row r="60" spans="1:15" ht="13.75" customHeight="1">
      <c r="B60" s="62"/>
      <c r="C60" s="62"/>
      <c r="D60" s="25"/>
      <c r="E60" s="30" t="s">
        <v>158</v>
      </c>
      <c r="F60" s="85">
        <v>74</v>
      </c>
      <c r="G60" s="79" t="s">
        <v>87</v>
      </c>
      <c r="H60" s="79" t="s">
        <v>87</v>
      </c>
      <c r="I60" s="78">
        <v>0</v>
      </c>
      <c r="J60" s="79">
        <v>0</v>
      </c>
      <c r="K60" s="80" t="s">
        <v>36</v>
      </c>
      <c r="L60" s="81">
        <v>0</v>
      </c>
      <c r="M60" s="81">
        <v>70</v>
      </c>
      <c r="N60" s="86">
        <v>4</v>
      </c>
      <c r="O60" s="5"/>
    </row>
    <row r="61" spans="1:15" ht="13.75" customHeight="1">
      <c r="B61" s="62"/>
      <c r="C61" s="62"/>
      <c r="D61" s="25"/>
      <c r="E61" s="30" t="s">
        <v>150</v>
      </c>
      <c r="F61" s="85">
        <v>171</v>
      </c>
      <c r="G61" s="79" t="s">
        <v>87</v>
      </c>
      <c r="H61" s="79" t="s">
        <v>87</v>
      </c>
      <c r="I61" s="78">
        <v>0</v>
      </c>
      <c r="J61" s="79">
        <v>0</v>
      </c>
      <c r="K61" s="80" t="s">
        <v>36</v>
      </c>
      <c r="L61" s="81">
        <v>0</v>
      </c>
      <c r="M61" s="81">
        <v>145</v>
      </c>
      <c r="N61" s="86">
        <v>23</v>
      </c>
      <c r="O61" s="5"/>
    </row>
    <row r="62" spans="1:15" ht="13.75" customHeight="1">
      <c r="B62" s="63"/>
      <c r="C62" s="63"/>
      <c r="D62" s="36" t="s">
        <v>0</v>
      </c>
      <c r="E62" s="36" t="s">
        <v>154</v>
      </c>
      <c r="F62" s="88">
        <v>244</v>
      </c>
      <c r="G62" s="88" t="s">
        <v>87</v>
      </c>
      <c r="H62" s="88" t="s">
        <v>87</v>
      </c>
      <c r="I62" s="88">
        <v>0</v>
      </c>
      <c r="J62" s="88">
        <v>0</v>
      </c>
      <c r="K62" s="89" t="s">
        <v>36</v>
      </c>
      <c r="L62" s="88">
        <v>0</v>
      </c>
      <c r="M62" s="88">
        <v>212</v>
      </c>
      <c r="N62" s="90">
        <v>32</v>
      </c>
      <c r="O62" s="5"/>
    </row>
    <row r="63" spans="1:15" ht="13.75" customHeight="1">
      <c r="B63" s="243" t="s">
        <v>159</v>
      </c>
      <c r="C63" s="243"/>
      <c r="D63" s="244" t="s">
        <v>160</v>
      </c>
      <c r="E63" s="244"/>
      <c r="F63" s="244"/>
      <c r="G63" s="244"/>
      <c r="H63" s="244"/>
      <c r="I63" s="244"/>
      <c r="J63" s="244"/>
      <c r="K63" s="244"/>
      <c r="L63" s="244"/>
      <c r="M63" s="244"/>
      <c r="N63" s="244"/>
    </row>
    <row r="64" spans="1:15" ht="13.75" customHeight="1">
      <c r="A64" s="64"/>
      <c r="B64" s="66"/>
      <c r="C64" s="65" t="s">
        <v>161</v>
      </c>
      <c r="D64" s="240" t="s">
        <v>162</v>
      </c>
      <c r="E64" s="240"/>
      <c r="F64" s="240"/>
      <c r="G64" s="240"/>
      <c r="H64" s="240"/>
      <c r="I64" s="240"/>
      <c r="J64" s="240"/>
      <c r="K64" s="240"/>
      <c r="L64" s="240"/>
      <c r="M64" s="240"/>
      <c r="N64" s="240"/>
    </row>
    <row r="65" spans="1:14" ht="13.75" customHeight="1">
      <c r="A65" s="64"/>
      <c r="B65" s="66"/>
      <c r="C65" s="65" t="s">
        <v>163</v>
      </c>
      <c r="D65" s="245" t="s">
        <v>164</v>
      </c>
      <c r="E65" s="245"/>
      <c r="F65" s="245"/>
      <c r="G65" s="245"/>
      <c r="H65" s="245"/>
      <c r="I65" s="245"/>
      <c r="J65" s="245"/>
      <c r="K65" s="245"/>
      <c r="L65" s="245"/>
      <c r="M65" s="245"/>
      <c r="N65" s="245"/>
    </row>
    <row r="66" spans="1:14" ht="13.75" customHeight="1">
      <c r="A66" s="64"/>
      <c r="B66" s="66"/>
      <c r="C66" s="66" t="s">
        <v>165</v>
      </c>
      <c r="D66" s="245" t="s">
        <v>166</v>
      </c>
      <c r="E66" s="245"/>
      <c r="F66" s="245"/>
      <c r="G66" s="245"/>
      <c r="H66" s="245"/>
      <c r="I66" s="245"/>
      <c r="J66" s="245"/>
      <c r="K66" s="245"/>
      <c r="L66" s="245"/>
      <c r="M66" s="245"/>
      <c r="N66" s="245"/>
    </row>
    <row r="67" spans="1:14" ht="13.75" customHeight="1">
      <c r="A67" s="64"/>
      <c r="B67" s="66"/>
      <c r="C67" s="66" t="s">
        <v>167</v>
      </c>
      <c r="D67" s="245" t="s">
        <v>168</v>
      </c>
      <c r="E67" s="245"/>
      <c r="F67" s="245"/>
      <c r="G67" s="245"/>
      <c r="H67" s="245"/>
      <c r="I67" s="245"/>
      <c r="J67" s="245"/>
      <c r="K67" s="245"/>
      <c r="L67" s="245"/>
      <c r="M67" s="245"/>
      <c r="N67" s="245"/>
    </row>
    <row r="68" spans="1:14" ht="13.75" customHeight="1">
      <c r="A68" s="64"/>
      <c r="B68" s="66"/>
      <c r="C68" s="67" t="s">
        <v>169</v>
      </c>
      <c r="D68" s="240" t="s">
        <v>170</v>
      </c>
      <c r="E68" s="240"/>
      <c r="F68" s="240"/>
      <c r="G68" s="240"/>
      <c r="H68" s="240"/>
      <c r="I68" s="240"/>
      <c r="J68" s="240"/>
      <c r="K68" s="240"/>
      <c r="L68" s="240"/>
      <c r="M68" s="240"/>
      <c r="N68" s="240"/>
    </row>
    <row r="69" spans="1:14" ht="26.5" customHeight="1">
      <c r="A69" s="68"/>
      <c r="B69" s="65"/>
      <c r="C69" s="67" t="s">
        <v>171</v>
      </c>
      <c r="D69" s="246" t="s">
        <v>178</v>
      </c>
      <c r="E69" s="246"/>
      <c r="F69" s="246"/>
      <c r="G69" s="246"/>
      <c r="H69" s="246"/>
      <c r="I69" s="246"/>
      <c r="J69" s="246"/>
      <c r="K69" s="246"/>
      <c r="L69" s="246"/>
      <c r="M69" s="246"/>
      <c r="N69" s="246"/>
    </row>
    <row r="70" spans="1:14" ht="13.75" customHeight="1">
      <c r="A70" s="68"/>
      <c r="B70" s="65"/>
      <c r="C70" s="67" t="s">
        <v>172</v>
      </c>
      <c r="D70" s="240" t="s">
        <v>173</v>
      </c>
      <c r="E70" s="240"/>
      <c r="F70" s="240"/>
      <c r="G70" s="240"/>
      <c r="H70" s="240"/>
      <c r="I70" s="240"/>
      <c r="J70" s="240"/>
      <c r="K70" s="240"/>
      <c r="L70" s="240"/>
      <c r="M70" s="240"/>
      <c r="N70" s="240"/>
    </row>
    <row r="71" spans="1:14" ht="13.75" customHeight="1">
      <c r="A71" s="68"/>
      <c r="B71" s="65"/>
      <c r="C71" s="67" t="s">
        <v>174</v>
      </c>
      <c r="D71" s="240" t="s">
        <v>101</v>
      </c>
      <c r="E71" s="240"/>
      <c r="F71" s="240"/>
      <c r="G71" s="240"/>
      <c r="H71" s="240"/>
      <c r="I71" s="240"/>
      <c r="J71" s="240"/>
      <c r="K71" s="240"/>
      <c r="L71" s="240"/>
      <c r="M71" s="240"/>
      <c r="N71" s="240"/>
    </row>
    <row r="72" spans="1:14" ht="13.75" customHeight="1">
      <c r="B72" s="235" t="s">
        <v>175</v>
      </c>
      <c r="C72" s="235"/>
      <c r="D72" s="240" t="s">
        <v>176</v>
      </c>
      <c r="E72" s="240"/>
      <c r="F72" s="240"/>
      <c r="G72" s="240"/>
      <c r="H72" s="240"/>
      <c r="I72" s="240"/>
      <c r="J72" s="240"/>
      <c r="K72" s="240"/>
      <c r="L72" s="240"/>
      <c r="M72" s="240"/>
      <c r="N72" s="240"/>
    </row>
    <row r="73" spans="1:14" ht="13.75" customHeight="1">
      <c r="A73" s="64"/>
      <c r="B73" s="66"/>
      <c r="C73" s="66"/>
      <c r="D73" s="211" t="s">
        <v>177</v>
      </c>
      <c r="E73" s="211"/>
      <c r="F73" s="211"/>
      <c r="G73" s="211"/>
      <c r="H73" s="211"/>
      <c r="I73" s="211"/>
      <c r="J73" s="211"/>
      <c r="K73" s="211"/>
      <c r="L73" s="211"/>
      <c r="M73" s="211"/>
      <c r="N73" s="211"/>
    </row>
  </sheetData>
  <mergeCells count="30">
    <mergeCell ref="B72:C72"/>
    <mergeCell ref="D72:N72"/>
    <mergeCell ref="D73:N73"/>
    <mergeCell ref="D67:N67"/>
    <mergeCell ref="D68:N68"/>
    <mergeCell ref="D69:N69"/>
    <mergeCell ref="D70:N70"/>
    <mergeCell ref="D71:N71"/>
    <mergeCell ref="B63:C63"/>
    <mergeCell ref="D63:N63"/>
    <mergeCell ref="D64:N64"/>
    <mergeCell ref="D65:N65"/>
    <mergeCell ref="D66:N66"/>
    <mergeCell ref="B2:N2"/>
    <mergeCell ref="B9:E9"/>
    <mergeCell ref="D13:E13"/>
    <mergeCell ref="G5:M5"/>
    <mergeCell ref="H6:L6"/>
    <mergeCell ref="B5:E8"/>
    <mergeCell ref="F5:F8"/>
    <mergeCell ref="N5:N8"/>
    <mergeCell ref="G6:G8"/>
    <mergeCell ref="M6:M8"/>
    <mergeCell ref="H7:H8"/>
    <mergeCell ref="L7:L8"/>
    <mergeCell ref="D49:E49"/>
    <mergeCell ref="D58:E58"/>
    <mergeCell ref="D32:E32"/>
    <mergeCell ref="B11:E11"/>
    <mergeCell ref="B47:E47"/>
  </mergeCells>
  <phoneticPr fontId="2"/>
  <printOptions gridLinesSet="0"/>
  <pageMargins left="1.0236220472440944" right="0.19685039370078741" top="0.98425196850393704" bottom="0.74803149606299213" header="0.51181102362204722" footer="0.51181102362204722"/>
  <pageSetup paperSize="9" scale="54" orientation="portrait" verticalDpi="4294967292" r:id="rId1"/>
  <headerFooter alignWithMargins="0">
    <oddHeader>&amp;L&amp;"ＭＳ 明朝,標準"&amp;10&amp;D&amp;T&amp;R&amp;"ＭＳ 明朝,標準"&amp;10&amp;A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73"/>
  <sheetViews>
    <sheetView view="pageBreakPreview" zoomScaleNormal="100" zoomScaleSheetLayoutView="100" workbookViewId="0"/>
  </sheetViews>
  <sheetFormatPr defaultRowHeight="13.75" customHeight="1"/>
  <cols>
    <col min="1" max="1" width="3.625" style="1" customWidth="1"/>
    <col min="2" max="3" width="3.125" style="1" customWidth="1"/>
    <col min="4" max="4" width="1.625" style="1" customWidth="1"/>
    <col min="5" max="5" width="29.625" style="1" bestFit="1" customWidth="1"/>
    <col min="6" max="6" width="8.5" style="1" customWidth="1"/>
    <col min="7" max="8" width="6.625" style="1" customWidth="1"/>
    <col min="9" max="9" width="13.125" style="1" bestFit="1" customWidth="1"/>
    <col min="10" max="10" width="16.625" style="1" bestFit="1" customWidth="1"/>
    <col min="11" max="11" width="10.875" style="1" bestFit="1" customWidth="1"/>
    <col min="12" max="12" width="12.5" style="1" bestFit="1" customWidth="1"/>
    <col min="13" max="13" width="5.875" style="1" bestFit="1" customWidth="1"/>
    <col min="14" max="14" width="5.5" style="1" bestFit="1" customWidth="1"/>
    <col min="15" max="16384" width="9" style="1"/>
  </cols>
  <sheetData>
    <row r="1" spans="2:15" ht="14.95" customHeight="1"/>
    <row r="2" spans="2:15" ht="14.95" customHeight="1">
      <c r="B2" s="212"/>
      <c r="C2" s="212"/>
      <c r="D2" s="212"/>
      <c r="E2" s="212"/>
      <c r="F2" s="212"/>
      <c r="G2" s="212"/>
      <c r="H2" s="212"/>
      <c r="I2" s="212"/>
      <c r="J2" s="212"/>
      <c r="K2" s="212"/>
      <c r="L2" s="212"/>
      <c r="M2" s="212"/>
      <c r="N2" s="212"/>
    </row>
    <row r="3" spans="2:15" ht="13.75" customHeight="1">
      <c r="D3" s="41"/>
      <c r="E3" s="42"/>
      <c r="F3" s="42"/>
      <c r="G3" s="42"/>
      <c r="H3" s="42"/>
      <c r="I3" s="42"/>
      <c r="J3" s="42"/>
      <c r="K3" s="42"/>
      <c r="L3" s="42"/>
      <c r="M3" s="42"/>
      <c r="N3" s="42"/>
    </row>
    <row r="4" spans="2:15" ht="13.75" customHeight="1" thickBot="1">
      <c r="B4" s="2"/>
      <c r="C4" s="2"/>
      <c r="D4" s="3"/>
      <c r="E4" s="4"/>
      <c r="F4" s="4"/>
      <c r="G4" s="4"/>
      <c r="H4" s="4"/>
      <c r="I4" s="4"/>
      <c r="J4" s="4"/>
      <c r="K4" s="4"/>
      <c r="L4" s="4"/>
      <c r="M4" s="4"/>
      <c r="N4" s="54" t="s">
        <v>181</v>
      </c>
    </row>
    <row r="5" spans="2:15" ht="13.75" customHeight="1" thickTop="1">
      <c r="B5" s="215" t="s">
        <v>104</v>
      </c>
      <c r="C5" s="215"/>
      <c r="D5" s="215"/>
      <c r="E5" s="216"/>
      <c r="F5" s="221" t="s">
        <v>105</v>
      </c>
      <c r="G5" s="223" t="s">
        <v>108</v>
      </c>
      <c r="H5" s="224"/>
      <c r="I5" s="224"/>
      <c r="J5" s="224"/>
      <c r="K5" s="224"/>
      <c r="L5" s="224"/>
      <c r="M5" s="225"/>
      <c r="N5" s="226" t="s">
        <v>109</v>
      </c>
    </row>
    <row r="6" spans="2:15" ht="13.75" customHeight="1">
      <c r="B6" s="217"/>
      <c r="C6" s="217"/>
      <c r="D6" s="217"/>
      <c r="E6" s="218"/>
      <c r="F6" s="222"/>
      <c r="G6" s="213" t="s">
        <v>106</v>
      </c>
      <c r="H6" s="228" t="s">
        <v>111</v>
      </c>
      <c r="I6" s="229"/>
      <c r="J6" s="229"/>
      <c r="K6" s="229"/>
      <c r="L6" s="230"/>
      <c r="M6" s="213" t="s">
        <v>110</v>
      </c>
      <c r="N6" s="227"/>
    </row>
    <row r="7" spans="2:15" ht="40.75">
      <c r="B7" s="217"/>
      <c r="C7" s="217"/>
      <c r="D7" s="217"/>
      <c r="E7" s="218"/>
      <c r="F7" s="222"/>
      <c r="G7" s="222"/>
      <c r="H7" s="213" t="s">
        <v>107</v>
      </c>
      <c r="I7" s="56" t="s">
        <v>112</v>
      </c>
      <c r="J7" s="56" t="s">
        <v>115</v>
      </c>
      <c r="K7" s="21" t="s">
        <v>116</v>
      </c>
      <c r="L7" s="213" t="s">
        <v>118</v>
      </c>
      <c r="M7" s="214"/>
      <c r="N7" s="227"/>
    </row>
    <row r="8" spans="2:15" ht="13.75" customHeight="1">
      <c r="B8" s="219"/>
      <c r="C8" s="219"/>
      <c r="D8" s="219"/>
      <c r="E8" s="220"/>
      <c r="F8" s="222"/>
      <c r="G8" s="222"/>
      <c r="H8" s="222"/>
      <c r="I8" s="22" t="s">
        <v>113</v>
      </c>
      <c r="J8" s="22" t="s">
        <v>114</v>
      </c>
      <c r="K8" s="23" t="s">
        <v>117</v>
      </c>
      <c r="L8" s="222"/>
      <c r="M8" s="214"/>
      <c r="N8" s="227"/>
    </row>
    <row r="9" spans="2:15" ht="13.75" customHeight="1">
      <c r="B9" s="241" t="s">
        <v>119</v>
      </c>
      <c r="C9" s="241"/>
      <c r="D9" s="241"/>
      <c r="E9" s="242"/>
      <c r="F9" s="74">
        <v>71379</v>
      </c>
      <c r="G9" s="74">
        <v>4</v>
      </c>
      <c r="H9" s="74">
        <v>46</v>
      </c>
      <c r="I9" s="74">
        <v>68242</v>
      </c>
      <c r="J9" s="74">
        <v>40256</v>
      </c>
      <c r="K9" s="75">
        <v>58.990064769496783</v>
      </c>
      <c r="L9" s="74">
        <v>3631</v>
      </c>
      <c r="M9" s="74">
        <v>2679</v>
      </c>
      <c r="N9" s="76">
        <v>318</v>
      </c>
      <c r="O9" s="5"/>
    </row>
    <row r="10" spans="2:15" ht="13.75" customHeight="1">
      <c r="B10" s="24"/>
      <c r="C10" s="24"/>
      <c r="D10" s="25"/>
      <c r="E10" s="26"/>
      <c r="F10" s="77">
        <v>90</v>
      </c>
      <c r="G10" s="78"/>
      <c r="H10" s="78"/>
      <c r="I10" s="78"/>
      <c r="J10" s="79"/>
      <c r="K10" s="80"/>
      <c r="L10" s="81"/>
      <c r="M10" s="81"/>
      <c r="N10" s="82"/>
      <c r="O10" s="5"/>
    </row>
    <row r="11" spans="2:15" ht="13.75" customHeight="1">
      <c r="B11" s="232" t="s">
        <v>120</v>
      </c>
      <c r="C11" s="232"/>
      <c r="D11" s="232"/>
      <c r="E11" s="233"/>
      <c r="F11" s="79">
        <v>61816</v>
      </c>
      <c r="G11" s="79">
        <v>4</v>
      </c>
      <c r="H11" s="79">
        <v>46</v>
      </c>
      <c r="I11" s="79">
        <v>60599</v>
      </c>
      <c r="J11" s="79">
        <v>35357</v>
      </c>
      <c r="K11" s="83">
        <v>58.345847291209431</v>
      </c>
      <c r="L11" s="79">
        <v>2990</v>
      </c>
      <c r="M11" s="79">
        <v>936</v>
      </c>
      <c r="N11" s="84">
        <v>151</v>
      </c>
      <c r="O11" s="5"/>
    </row>
    <row r="12" spans="2:15" ht="13.75" customHeight="1">
      <c r="B12" s="27"/>
      <c r="C12" s="27"/>
      <c r="D12" s="27"/>
      <c r="E12" s="28"/>
      <c r="F12" s="77">
        <v>80</v>
      </c>
      <c r="G12" s="79"/>
      <c r="H12" s="79"/>
      <c r="I12" s="79"/>
      <c r="J12" s="79"/>
      <c r="K12" s="83"/>
      <c r="L12" s="79"/>
      <c r="M12" s="79"/>
      <c r="N12" s="84"/>
      <c r="O12" s="5"/>
    </row>
    <row r="13" spans="2:15" s="14" customFormat="1" ht="13.75" customHeight="1">
      <c r="B13" s="31"/>
      <c r="C13" s="31"/>
      <c r="D13" s="231" t="s">
        <v>121</v>
      </c>
      <c r="E13" s="210"/>
      <c r="F13" s="79">
        <v>36854</v>
      </c>
      <c r="G13" s="79">
        <v>4</v>
      </c>
      <c r="H13" s="79">
        <v>45</v>
      </c>
      <c r="I13" s="79">
        <v>36159</v>
      </c>
      <c r="J13" s="79">
        <v>20292</v>
      </c>
      <c r="K13" s="83">
        <v>56.118808595370453</v>
      </c>
      <c r="L13" s="79">
        <v>2092</v>
      </c>
      <c r="M13" s="79">
        <v>486</v>
      </c>
      <c r="N13" s="84">
        <v>103</v>
      </c>
      <c r="O13" s="4"/>
    </row>
    <row r="14" spans="2:15" ht="13.75" customHeight="1">
      <c r="B14" s="27"/>
      <c r="C14" s="27"/>
      <c r="D14" s="31"/>
      <c r="E14" s="25" t="s">
        <v>122</v>
      </c>
      <c r="F14" s="79">
        <v>448</v>
      </c>
      <c r="G14" s="79">
        <v>3</v>
      </c>
      <c r="H14" s="79">
        <v>14</v>
      </c>
      <c r="I14" s="79">
        <v>425</v>
      </c>
      <c r="J14" s="79">
        <v>97</v>
      </c>
      <c r="K14" s="83">
        <v>22.823529411764707</v>
      </c>
      <c r="L14" s="79">
        <v>36</v>
      </c>
      <c r="M14" s="79">
        <v>0</v>
      </c>
      <c r="N14" s="84">
        <v>5</v>
      </c>
      <c r="O14" s="5"/>
    </row>
    <row r="15" spans="2:15" ht="13.75" customHeight="1">
      <c r="B15" s="27"/>
      <c r="C15" s="27"/>
      <c r="D15" s="31"/>
      <c r="E15" s="25" t="s">
        <v>123</v>
      </c>
      <c r="F15" s="79">
        <v>1166</v>
      </c>
      <c r="G15" s="79">
        <v>1</v>
      </c>
      <c r="H15" s="79">
        <v>30</v>
      </c>
      <c r="I15" s="79">
        <v>1128</v>
      </c>
      <c r="J15" s="79">
        <v>202</v>
      </c>
      <c r="K15" s="83">
        <v>17.907801418439718</v>
      </c>
      <c r="L15" s="79">
        <v>95</v>
      </c>
      <c r="M15" s="79">
        <v>0</v>
      </c>
      <c r="N15" s="84">
        <v>4</v>
      </c>
      <c r="O15" s="5"/>
    </row>
    <row r="16" spans="2:15" ht="13.75" customHeight="1">
      <c r="B16" s="27"/>
      <c r="C16" s="27"/>
      <c r="D16" s="31"/>
      <c r="E16" s="25" t="s">
        <v>124</v>
      </c>
      <c r="F16" s="79">
        <v>4058</v>
      </c>
      <c r="G16" s="79">
        <v>0</v>
      </c>
      <c r="H16" s="79">
        <v>0</v>
      </c>
      <c r="I16" s="79">
        <v>3905</v>
      </c>
      <c r="J16" s="79">
        <v>2131</v>
      </c>
      <c r="K16" s="83">
        <v>54.571062740076826</v>
      </c>
      <c r="L16" s="79">
        <v>368</v>
      </c>
      <c r="M16" s="79">
        <v>136</v>
      </c>
      <c r="N16" s="84">
        <v>9</v>
      </c>
      <c r="O16" s="5"/>
    </row>
    <row r="17" spans="2:15" ht="13.75" customHeight="1">
      <c r="B17" s="27"/>
      <c r="C17" s="27"/>
      <c r="D17" s="31"/>
      <c r="E17" s="25" t="s">
        <v>125</v>
      </c>
      <c r="F17" s="79">
        <v>12277</v>
      </c>
      <c r="G17" s="79">
        <v>0</v>
      </c>
      <c r="H17" s="79">
        <v>0</v>
      </c>
      <c r="I17" s="79">
        <v>12098</v>
      </c>
      <c r="J17" s="79">
        <v>5149</v>
      </c>
      <c r="K17" s="83">
        <v>42.560753843610513</v>
      </c>
      <c r="L17" s="79">
        <v>716</v>
      </c>
      <c r="M17" s="79">
        <v>149</v>
      </c>
      <c r="N17" s="84">
        <v>17</v>
      </c>
      <c r="O17" s="5"/>
    </row>
    <row r="18" spans="2:15" ht="13.75" customHeight="1">
      <c r="B18" s="27"/>
      <c r="C18" s="27"/>
      <c r="D18" s="31"/>
      <c r="E18" s="25" t="s">
        <v>126</v>
      </c>
      <c r="F18" s="79">
        <v>4888</v>
      </c>
      <c r="G18" s="79">
        <v>0</v>
      </c>
      <c r="H18" s="79">
        <v>0</v>
      </c>
      <c r="I18" s="79">
        <v>4867</v>
      </c>
      <c r="J18" s="79">
        <v>2595</v>
      </c>
      <c r="K18" s="83">
        <v>53.318265872200534</v>
      </c>
      <c r="L18" s="79">
        <v>211</v>
      </c>
      <c r="M18" s="79">
        <v>0</v>
      </c>
      <c r="N18" s="84">
        <v>16</v>
      </c>
      <c r="O18" s="5"/>
    </row>
    <row r="19" spans="2:15" ht="13.75" customHeight="1">
      <c r="B19" s="27"/>
      <c r="C19" s="27"/>
      <c r="D19" s="31"/>
      <c r="E19" s="25" t="s">
        <v>128</v>
      </c>
      <c r="F19" s="79">
        <v>934</v>
      </c>
      <c r="G19" s="79">
        <v>0</v>
      </c>
      <c r="H19" s="79">
        <v>0</v>
      </c>
      <c r="I19" s="79">
        <v>931</v>
      </c>
      <c r="J19" s="79">
        <v>523</v>
      </c>
      <c r="K19" s="83">
        <v>56.17615467239527</v>
      </c>
      <c r="L19" s="79">
        <v>55</v>
      </c>
      <c r="M19" s="79">
        <v>0</v>
      </c>
      <c r="N19" s="84">
        <v>2</v>
      </c>
      <c r="O19" s="5"/>
    </row>
    <row r="20" spans="2:15" ht="13.75" customHeight="1">
      <c r="B20" s="27"/>
      <c r="C20" s="27"/>
      <c r="D20" s="31"/>
      <c r="E20" s="25" t="s">
        <v>130</v>
      </c>
      <c r="F20" s="79">
        <v>554</v>
      </c>
      <c r="G20" s="79">
        <v>0</v>
      </c>
      <c r="H20" s="79">
        <v>0</v>
      </c>
      <c r="I20" s="79">
        <v>529</v>
      </c>
      <c r="J20" s="79">
        <v>245</v>
      </c>
      <c r="K20" s="83">
        <v>46.313799621928162</v>
      </c>
      <c r="L20" s="79">
        <v>17</v>
      </c>
      <c r="M20" s="79">
        <v>23</v>
      </c>
      <c r="N20" s="84">
        <v>1</v>
      </c>
      <c r="O20" s="5"/>
    </row>
    <row r="21" spans="2:15" ht="13.75" customHeight="1">
      <c r="B21" s="27"/>
      <c r="C21" s="27"/>
      <c r="D21" s="31"/>
      <c r="E21" s="25" t="s">
        <v>131</v>
      </c>
      <c r="F21" s="79">
        <v>1975</v>
      </c>
      <c r="G21" s="79">
        <v>0</v>
      </c>
      <c r="H21" s="79">
        <v>1</v>
      </c>
      <c r="I21" s="79">
        <v>1956</v>
      </c>
      <c r="J21" s="79">
        <v>1155</v>
      </c>
      <c r="K21" s="83">
        <v>59.04907975460123</v>
      </c>
      <c r="L21" s="79">
        <v>193</v>
      </c>
      <c r="M21" s="79">
        <v>10</v>
      </c>
      <c r="N21" s="84">
        <v>3</v>
      </c>
      <c r="O21" s="5"/>
    </row>
    <row r="22" spans="2:15" ht="27.2">
      <c r="B22" s="27"/>
      <c r="C22" s="27"/>
      <c r="D22" s="31"/>
      <c r="E22" s="30" t="s">
        <v>132</v>
      </c>
      <c r="F22" s="85">
        <v>209</v>
      </c>
      <c r="G22" s="79">
        <v>0</v>
      </c>
      <c r="H22" s="78">
        <v>0</v>
      </c>
      <c r="I22" s="78">
        <v>207</v>
      </c>
      <c r="J22" s="79">
        <v>139</v>
      </c>
      <c r="K22" s="80">
        <v>67.149758454106276</v>
      </c>
      <c r="L22" s="81">
        <v>19</v>
      </c>
      <c r="M22" s="81">
        <v>0</v>
      </c>
      <c r="N22" s="86">
        <v>2</v>
      </c>
      <c r="O22" s="5"/>
    </row>
    <row r="23" spans="2:15" ht="13.75" customHeight="1">
      <c r="B23" s="27"/>
      <c r="C23" s="27"/>
      <c r="D23" s="31"/>
      <c r="E23" s="25" t="s">
        <v>133</v>
      </c>
      <c r="F23" s="79">
        <v>323</v>
      </c>
      <c r="G23" s="79">
        <v>0</v>
      </c>
      <c r="H23" s="79">
        <v>0</v>
      </c>
      <c r="I23" s="79">
        <v>316</v>
      </c>
      <c r="J23" s="79">
        <v>125</v>
      </c>
      <c r="K23" s="83">
        <v>39.556962025316459</v>
      </c>
      <c r="L23" s="79">
        <v>59</v>
      </c>
      <c r="M23" s="79">
        <v>0</v>
      </c>
      <c r="N23" s="84">
        <v>4</v>
      </c>
      <c r="O23" s="5"/>
    </row>
    <row r="24" spans="2:15" ht="27.2">
      <c r="B24" s="27"/>
      <c r="C24" s="27"/>
      <c r="D24" s="31"/>
      <c r="E24" s="30" t="s">
        <v>134</v>
      </c>
      <c r="F24" s="79">
        <v>417</v>
      </c>
      <c r="G24" s="79">
        <v>0</v>
      </c>
      <c r="H24" s="79">
        <v>0</v>
      </c>
      <c r="I24" s="79">
        <v>404</v>
      </c>
      <c r="J24" s="79">
        <v>280</v>
      </c>
      <c r="K24" s="83">
        <v>69.306930693069305</v>
      </c>
      <c r="L24" s="79">
        <v>16</v>
      </c>
      <c r="M24" s="79">
        <v>11</v>
      </c>
      <c r="N24" s="84">
        <v>2</v>
      </c>
      <c r="O24" s="5"/>
    </row>
    <row r="25" spans="2:15" ht="13.75" customHeight="1">
      <c r="B25" s="27"/>
      <c r="C25" s="27"/>
      <c r="D25" s="31"/>
      <c r="E25" s="30" t="s">
        <v>135</v>
      </c>
      <c r="F25" s="79">
        <v>588</v>
      </c>
      <c r="G25" s="79">
        <v>0</v>
      </c>
      <c r="H25" s="79">
        <v>0</v>
      </c>
      <c r="I25" s="79">
        <v>550</v>
      </c>
      <c r="J25" s="79">
        <v>345</v>
      </c>
      <c r="K25" s="83">
        <v>62.727272727272734</v>
      </c>
      <c r="L25" s="79">
        <v>57</v>
      </c>
      <c r="M25" s="79">
        <v>36</v>
      </c>
      <c r="N25" s="84">
        <v>1</v>
      </c>
      <c r="O25" s="5"/>
    </row>
    <row r="26" spans="2:15" ht="13.75" customHeight="1">
      <c r="B26" s="27"/>
      <c r="C26" s="27"/>
      <c r="D26" s="31"/>
      <c r="E26" s="30" t="s">
        <v>136</v>
      </c>
      <c r="F26" s="79">
        <v>1320</v>
      </c>
      <c r="G26" s="79">
        <v>0</v>
      </c>
      <c r="H26" s="79">
        <v>0</v>
      </c>
      <c r="I26" s="79">
        <v>1317</v>
      </c>
      <c r="J26" s="79">
        <v>1032</v>
      </c>
      <c r="K26" s="83">
        <v>78.359908883826876</v>
      </c>
      <c r="L26" s="79">
        <v>30</v>
      </c>
      <c r="M26" s="79">
        <v>0</v>
      </c>
      <c r="N26" s="84">
        <v>1</v>
      </c>
      <c r="O26" s="5"/>
    </row>
    <row r="27" spans="2:15" ht="13.6">
      <c r="B27" s="27"/>
      <c r="C27" s="27"/>
      <c r="D27" s="31"/>
      <c r="E27" s="30" t="s">
        <v>137</v>
      </c>
      <c r="F27" s="79">
        <v>445</v>
      </c>
      <c r="G27" s="79">
        <v>0</v>
      </c>
      <c r="H27" s="79">
        <v>0</v>
      </c>
      <c r="I27" s="79">
        <v>427</v>
      </c>
      <c r="J27" s="79">
        <v>190</v>
      </c>
      <c r="K27" s="83">
        <v>44.496487119437937</v>
      </c>
      <c r="L27" s="79">
        <v>30</v>
      </c>
      <c r="M27" s="79">
        <v>15</v>
      </c>
      <c r="N27" s="84">
        <v>3</v>
      </c>
      <c r="O27" s="5"/>
    </row>
    <row r="28" spans="2:15" ht="40.75">
      <c r="B28" s="27"/>
      <c r="C28" s="27"/>
      <c r="D28" s="31"/>
      <c r="E28" s="30" t="s">
        <v>139</v>
      </c>
      <c r="F28" s="79">
        <v>5511</v>
      </c>
      <c r="G28" s="79">
        <v>0</v>
      </c>
      <c r="H28" s="79">
        <v>0</v>
      </c>
      <c r="I28" s="79">
        <v>5396</v>
      </c>
      <c r="J28" s="79">
        <v>4961</v>
      </c>
      <c r="K28" s="83">
        <v>91.938472942920683</v>
      </c>
      <c r="L28" s="79">
        <v>76</v>
      </c>
      <c r="M28" s="79">
        <v>80</v>
      </c>
      <c r="N28" s="84">
        <v>25</v>
      </c>
      <c r="O28" s="5"/>
    </row>
    <row r="29" spans="2:15" ht="13.6">
      <c r="B29" s="27"/>
      <c r="C29" s="27"/>
      <c r="D29" s="31"/>
      <c r="E29" s="30" t="s">
        <v>182</v>
      </c>
      <c r="F29" s="85">
        <v>218</v>
      </c>
      <c r="G29" s="79">
        <v>0</v>
      </c>
      <c r="H29" s="78">
        <v>0</v>
      </c>
      <c r="I29" s="78">
        <v>217</v>
      </c>
      <c r="J29" s="79">
        <v>111</v>
      </c>
      <c r="K29" s="80">
        <v>51.152073732718897</v>
      </c>
      <c r="L29" s="81">
        <v>0</v>
      </c>
      <c r="M29" s="81">
        <v>0</v>
      </c>
      <c r="N29" s="86">
        <v>0</v>
      </c>
      <c r="O29" s="5"/>
    </row>
    <row r="30" spans="2:15" ht="13.75" customHeight="1">
      <c r="B30" s="27"/>
      <c r="C30" s="27"/>
      <c r="D30" s="31"/>
      <c r="E30" s="25" t="s">
        <v>138</v>
      </c>
      <c r="F30" s="79">
        <v>1523</v>
      </c>
      <c r="G30" s="79">
        <v>0</v>
      </c>
      <c r="H30" s="79">
        <v>0</v>
      </c>
      <c r="I30" s="79">
        <v>1486</v>
      </c>
      <c r="J30" s="79">
        <v>1012</v>
      </c>
      <c r="K30" s="83">
        <v>68.102288021534321</v>
      </c>
      <c r="L30" s="79">
        <v>114</v>
      </c>
      <c r="M30" s="79">
        <v>26</v>
      </c>
      <c r="N30" s="84">
        <v>8</v>
      </c>
      <c r="O30" s="5"/>
    </row>
    <row r="31" spans="2:15" ht="13.75" customHeight="1">
      <c r="B31" s="24"/>
      <c r="C31" s="24"/>
      <c r="D31" s="29"/>
      <c r="E31" s="25"/>
      <c r="F31" s="79"/>
      <c r="G31" s="79"/>
      <c r="H31" s="79"/>
      <c r="I31" s="79"/>
      <c r="J31" s="79"/>
      <c r="K31" s="83"/>
      <c r="L31" s="79"/>
      <c r="M31" s="79"/>
      <c r="N31" s="84"/>
      <c r="O31" s="5"/>
    </row>
    <row r="32" spans="2:15" ht="13.75" customHeight="1">
      <c r="B32" s="27"/>
      <c r="C32" s="27"/>
      <c r="D32" s="231" t="s">
        <v>140</v>
      </c>
      <c r="E32" s="210"/>
      <c r="F32" s="79">
        <v>24962</v>
      </c>
      <c r="G32" s="79">
        <v>0</v>
      </c>
      <c r="H32" s="79">
        <v>1</v>
      </c>
      <c r="I32" s="79">
        <v>24440</v>
      </c>
      <c r="J32" s="79">
        <v>15065</v>
      </c>
      <c r="K32" s="83">
        <v>61.640752864157122</v>
      </c>
      <c r="L32" s="79">
        <v>898</v>
      </c>
      <c r="M32" s="79">
        <v>450</v>
      </c>
      <c r="N32" s="84">
        <v>48</v>
      </c>
      <c r="O32" s="5"/>
    </row>
    <row r="33" spans="2:15" ht="13.75" customHeight="1">
      <c r="B33" s="27"/>
      <c r="C33" s="27"/>
      <c r="D33" s="31"/>
      <c r="E33" s="30" t="s">
        <v>141</v>
      </c>
      <c r="F33" s="79">
        <v>26</v>
      </c>
      <c r="G33" s="79">
        <v>0</v>
      </c>
      <c r="H33" s="79">
        <v>0</v>
      </c>
      <c r="I33" s="79">
        <v>20</v>
      </c>
      <c r="J33" s="79">
        <v>20</v>
      </c>
      <c r="K33" s="83">
        <v>100</v>
      </c>
      <c r="L33" s="79">
        <v>0</v>
      </c>
      <c r="M33" s="79">
        <v>6</v>
      </c>
      <c r="N33" s="84">
        <v>0</v>
      </c>
      <c r="O33" s="5"/>
    </row>
    <row r="34" spans="2:15" ht="13.75" customHeight="1">
      <c r="B34" s="27"/>
      <c r="C34" s="27"/>
      <c r="D34" s="31"/>
      <c r="E34" s="30" t="s">
        <v>97</v>
      </c>
      <c r="F34" s="79">
        <v>224</v>
      </c>
      <c r="G34" s="79">
        <v>0</v>
      </c>
      <c r="H34" s="79">
        <v>0</v>
      </c>
      <c r="I34" s="79">
        <v>197</v>
      </c>
      <c r="J34" s="79">
        <v>70</v>
      </c>
      <c r="K34" s="83">
        <v>35.532994923857871</v>
      </c>
      <c r="L34" s="79">
        <v>8</v>
      </c>
      <c r="M34" s="79">
        <v>25</v>
      </c>
      <c r="N34" s="84">
        <v>1</v>
      </c>
      <c r="O34" s="5"/>
    </row>
    <row r="35" spans="2:15" ht="13.6">
      <c r="B35" s="27"/>
      <c r="C35" s="27"/>
      <c r="D35" s="31"/>
      <c r="E35" s="30" t="s">
        <v>142</v>
      </c>
      <c r="F35" s="79">
        <v>10845</v>
      </c>
      <c r="G35" s="79">
        <v>0</v>
      </c>
      <c r="H35" s="79">
        <v>1</v>
      </c>
      <c r="I35" s="79">
        <v>10823</v>
      </c>
      <c r="J35" s="79">
        <v>4366</v>
      </c>
      <c r="K35" s="83">
        <v>40.340016631248268</v>
      </c>
      <c r="L35" s="79">
        <v>474</v>
      </c>
      <c r="M35" s="79">
        <v>0</v>
      </c>
      <c r="N35" s="84">
        <v>14</v>
      </c>
      <c r="O35" s="5"/>
    </row>
    <row r="36" spans="2:15" ht="13.75" customHeight="1">
      <c r="B36" s="27"/>
      <c r="C36" s="27"/>
      <c r="D36" s="31"/>
      <c r="E36" s="25" t="s">
        <v>143</v>
      </c>
      <c r="F36" s="79">
        <v>1285</v>
      </c>
      <c r="G36" s="79">
        <v>0</v>
      </c>
      <c r="H36" s="79">
        <v>0</v>
      </c>
      <c r="I36" s="79">
        <v>1283</v>
      </c>
      <c r="J36" s="79">
        <v>1084</v>
      </c>
      <c r="K36" s="83">
        <v>84.489477786438044</v>
      </c>
      <c r="L36" s="79">
        <v>47</v>
      </c>
      <c r="M36" s="79">
        <v>0</v>
      </c>
      <c r="N36" s="84">
        <v>0</v>
      </c>
      <c r="O36" s="5"/>
    </row>
    <row r="37" spans="2:15" ht="27.2">
      <c r="B37" s="27"/>
      <c r="C37" s="27"/>
      <c r="D37" s="31"/>
      <c r="E37" s="30" t="s">
        <v>144</v>
      </c>
      <c r="F37" s="79">
        <v>242</v>
      </c>
      <c r="G37" s="79">
        <v>0</v>
      </c>
      <c r="H37" s="79">
        <v>0</v>
      </c>
      <c r="I37" s="79">
        <v>242</v>
      </c>
      <c r="J37" s="79">
        <v>171</v>
      </c>
      <c r="K37" s="83">
        <v>70.661157024793383</v>
      </c>
      <c r="L37" s="79">
        <v>8</v>
      </c>
      <c r="M37" s="79">
        <v>0</v>
      </c>
      <c r="N37" s="84">
        <v>0</v>
      </c>
      <c r="O37" s="5"/>
    </row>
    <row r="38" spans="2:15" ht="13.75" customHeight="1">
      <c r="B38" s="27"/>
      <c r="C38" s="27"/>
      <c r="D38" s="31"/>
      <c r="E38" s="30" t="s">
        <v>151</v>
      </c>
      <c r="F38" s="79">
        <v>50</v>
      </c>
      <c r="G38" s="79">
        <v>0</v>
      </c>
      <c r="H38" s="79">
        <v>0</v>
      </c>
      <c r="I38" s="79">
        <v>50</v>
      </c>
      <c r="J38" s="79">
        <v>9</v>
      </c>
      <c r="K38" s="83">
        <v>18</v>
      </c>
      <c r="L38" s="79">
        <v>0</v>
      </c>
      <c r="M38" s="79">
        <v>0</v>
      </c>
      <c r="N38" s="84">
        <v>0</v>
      </c>
      <c r="O38" s="5"/>
    </row>
    <row r="39" spans="2:15" ht="13.75" customHeight="1">
      <c r="B39" s="27"/>
      <c r="C39" s="27"/>
      <c r="D39" s="31"/>
      <c r="E39" s="25" t="s">
        <v>145</v>
      </c>
      <c r="F39" s="79">
        <v>166</v>
      </c>
      <c r="G39" s="79">
        <v>0</v>
      </c>
      <c r="H39" s="78">
        <v>0</v>
      </c>
      <c r="I39" s="78">
        <v>164</v>
      </c>
      <c r="J39" s="79">
        <v>92</v>
      </c>
      <c r="K39" s="80">
        <v>56.09756097560976</v>
      </c>
      <c r="L39" s="78">
        <v>6</v>
      </c>
      <c r="M39" s="78">
        <v>1</v>
      </c>
      <c r="N39" s="84">
        <v>0</v>
      </c>
      <c r="O39" s="5"/>
    </row>
    <row r="40" spans="2:15" ht="13.75" customHeight="1">
      <c r="B40" s="27"/>
      <c r="C40" s="27"/>
      <c r="D40" s="31"/>
      <c r="E40" s="25" t="s">
        <v>146</v>
      </c>
      <c r="F40" s="85">
        <v>321</v>
      </c>
      <c r="G40" s="79">
        <v>0</v>
      </c>
      <c r="H40" s="78">
        <v>0</v>
      </c>
      <c r="I40" s="78">
        <v>238</v>
      </c>
      <c r="J40" s="79">
        <v>216</v>
      </c>
      <c r="K40" s="80">
        <v>90.756302521008408</v>
      </c>
      <c r="L40" s="81">
        <v>3</v>
      </c>
      <c r="M40" s="81">
        <v>70</v>
      </c>
      <c r="N40" s="86">
        <v>10</v>
      </c>
      <c r="O40" s="5"/>
    </row>
    <row r="41" spans="2:15" ht="13.75" customHeight="1">
      <c r="B41" s="27"/>
      <c r="C41" s="27"/>
      <c r="D41" s="31"/>
      <c r="E41" s="25" t="s">
        <v>147</v>
      </c>
      <c r="F41" s="79">
        <v>311</v>
      </c>
      <c r="G41" s="79">
        <v>0</v>
      </c>
      <c r="H41" s="79">
        <v>0</v>
      </c>
      <c r="I41" s="79">
        <v>198</v>
      </c>
      <c r="J41" s="79">
        <v>186</v>
      </c>
      <c r="K41" s="83">
        <v>93.939393939393938</v>
      </c>
      <c r="L41" s="79">
        <v>0</v>
      </c>
      <c r="M41" s="79">
        <v>113</v>
      </c>
      <c r="N41" s="84">
        <v>0</v>
      </c>
      <c r="O41" s="5"/>
    </row>
    <row r="42" spans="2:15" ht="13.75" customHeight="1">
      <c r="B42" s="27"/>
      <c r="C42" s="27"/>
      <c r="D42" s="31"/>
      <c r="E42" s="25" t="s">
        <v>148</v>
      </c>
      <c r="F42" s="79">
        <v>245</v>
      </c>
      <c r="G42" s="79">
        <v>0</v>
      </c>
      <c r="H42" s="79">
        <v>0</v>
      </c>
      <c r="I42" s="79">
        <v>243</v>
      </c>
      <c r="J42" s="79">
        <v>202</v>
      </c>
      <c r="K42" s="83">
        <v>83.127572016460903</v>
      </c>
      <c r="L42" s="79">
        <v>4</v>
      </c>
      <c r="M42" s="79">
        <v>2</v>
      </c>
      <c r="N42" s="84">
        <v>0</v>
      </c>
      <c r="O42" s="5"/>
    </row>
    <row r="43" spans="2:15" ht="13.75" customHeight="1">
      <c r="B43" s="27"/>
      <c r="C43" s="27"/>
      <c r="D43" s="31"/>
      <c r="E43" s="25" t="s">
        <v>149</v>
      </c>
      <c r="F43" s="79">
        <v>1052</v>
      </c>
      <c r="G43" s="79">
        <v>0</v>
      </c>
      <c r="H43" s="79">
        <v>0</v>
      </c>
      <c r="I43" s="79">
        <v>1042</v>
      </c>
      <c r="J43" s="79">
        <v>957</v>
      </c>
      <c r="K43" s="83">
        <v>91.842610364683296</v>
      </c>
      <c r="L43" s="79">
        <v>0</v>
      </c>
      <c r="M43" s="79">
        <v>10</v>
      </c>
      <c r="N43" s="84">
        <v>0</v>
      </c>
      <c r="O43" s="5"/>
    </row>
    <row r="44" spans="2:15" ht="13.75" customHeight="1">
      <c r="B44" s="27"/>
      <c r="C44" s="27"/>
      <c r="D44" s="31"/>
      <c r="E44" s="30" t="s">
        <v>150</v>
      </c>
      <c r="F44" s="79">
        <v>7770</v>
      </c>
      <c r="G44" s="79">
        <v>0</v>
      </c>
      <c r="H44" s="79">
        <v>0</v>
      </c>
      <c r="I44" s="79">
        <v>7630</v>
      </c>
      <c r="J44" s="79">
        <v>6062</v>
      </c>
      <c r="K44" s="83">
        <v>79.449541284403665</v>
      </c>
      <c r="L44" s="79">
        <v>232</v>
      </c>
      <c r="M44" s="79">
        <v>118</v>
      </c>
      <c r="N44" s="84">
        <v>19</v>
      </c>
      <c r="O44" s="5"/>
    </row>
    <row r="45" spans="2:15" ht="13.75" customHeight="1">
      <c r="B45" s="27"/>
      <c r="C45" s="27"/>
      <c r="D45" s="31"/>
      <c r="E45" s="25" t="s">
        <v>138</v>
      </c>
      <c r="F45" s="79">
        <v>2425</v>
      </c>
      <c r="G45" s="79">
        <v>0</v>
      </c>
      <c r="H45" s="79">
        <v>0</v>
      </c>
      <c r="I45" s="79">
        <v>2310</v>
      </c>
      <c r="J45" s="79">
        <v>1630</v>
      </c>
      <c r="K45" s="83">
        <v>70.562770562770567</v>
      </c>
      <c r="L45" s="79">
        <v>116</v>
      </c>
      <c r="M45" s="79">
        <v>105</v>
      </c>
      <c r="N45" s="84">
        <v>4</v>
      </c>
      <c r="O45" s="5"/>
    </row>
    <row r="46" spans="2:15" ht="13.75" customHeight="1">
      <c r="B46" s="24"/>
      <c r="C46" s="24"/>
      <c r="D46" s="29"/>
      <c r="E46" s="25"/>
      <c r="F46" s="79"/>
      <c r="G46" s="79"/>
      <c r="H46" s="79"/>
      <c r="I46" s="79"/>
      <c r="J46" s="79"/>
      <c r="K46" s="83"/>
      <c r="L46" s="79"/>
      <c r="M46" s="79"/>
      <c r="N46" s="84"/>
      <c r="O46" s="5"/>
    </row>
    <row r="47" spans="2:15" ht="13.75" customHeight="1">
      <c r="B47" s="209" t="s">
        <v>152</v>
      </c>
      <c r="C47" s="209"/>
      <c r="D47" s="209"/>
      <c r="E47" s="210"/>
      <c r="F47" s="79">
        <v>9563</v>
      </c>
      <c r="G47" s="79" t="s">
        <v>87</v>
      </c>
      <c r="H47" s="79" t="s">
        <v>87</v>
      </c>
      <c r="I47" s="79">
        <v>7643</v>
      </c>
      <c r="J47" s="79">
        <v>4899</v>
      </c>
      <c r="K47" s="83">
        <v>64.097867329582627</v>
      </c>
      <c r="L47" s="79">
        <v>641</v>
      </c>
      <c r="M47" s="79">
        <v>1743</v>
      </c>
      <c r="N47" s="84">
        <v>167</v>
      </c>
      <c r="O47" s="5"/>
    </row>
    <row r="48" spans="2:15" ht="13.75" customHeight="1">
      <c r="B48" s="27"/>
      <c r="C48" s="31"/>
      <c r="D48" s="31"/>
      <c r="E48" s="26"/>
      <c r="F48" s="77">
        <v>10</v>
      </c>
      <c r="G48" s="79"/>
      <c r="H48" s="78"/>
      <c r="I48" s="78"/>
      <c r="J48" s="79"/>
      <c r="K48" s="80"/>
      <c r="L48" s="78"/>
      <c r="M48" s="78"/>
      <c r="N48" s="84"/>
      <c r="O48" s="5"/>
    </row>
    <row r="49" spans="1:15" ht="13.75" customHeight="1">
      <c r="B49" s="27"/>
      <c r="C49" s="31"/>
      <c r="D49" s="209" t="s">
        <v>121</v>
      </c>
      <c r="E49" s="210"/>
      <c r="F49" s="79">
        <v>9017</v>
      </c>
      <c r="G49" s="79" t="s">
        <v>87</v>
      </c>
      <c r="H49" s="79" t="s">
        <v>87</v>
      </c>
      <c r="I49" s="78">
        <v>7643</v>
      </c>
      <c r="J49" s="79">
        <v>4899</v>
      </c>
      <c r="K49" s="87">
        <v>64.097867329582627</v>
      </c>
      <c r="L49" s="78">
        <v>641</v>
      </c>
      <c r="M49" s="78">
        <v>1269</v>
      </c>
      <c r="N49" s="84">
        <v>100</v>
      </c>
      <c r="O49" s="5"/>
    </row>
    <row r="50" spans="1:15" ht="13.75" customHeight="1">
      <c r="B50" s="27"/>
      <c r="C50" s="31"/>
      <c r="D50" s="31"/>
      <c r="E50" s="25" t="s">
        <v>124</v>
      </c>
      <c r="F50" s="79">
        <v>249</v>
      </c>
      <c r="G50" s="79" t="s">
        <v>87</v>
      </c>
      <c r="H50" s="79" t="s">
        <v>87</v>
      </c>
      <c r="I50" s="78">
        <v>0</v>
      </c>
      <c r="J50" s="79">
        <v>0</v>
      </c>
      <c r="K50" s="80" t="s">
        <v>36</v>
      </c>
      <c r="L50" s="78">
        <v>0</v>
      </c>
      <c r="M50" s="78">
        <v>226</v>
      </c>
      <c r="N50" s="84">
        <v>22</v>
      </c>
      <c r="O50" s="5"/>
    </row>
    <row r="51" spans="1:15" ht="13.75" customHeight="1">
      <c r="B51" s="27"/>
      <c r="C51" s="31"/>
      <c r="D51" s="31"/>
      <c r="E51" s="25" t="s">
        <v>125</v>
      </c>
      <c r="F51" s="79">
        <v>7983</v>
      </c>
      <c r="G51" s="79" t="s">
        <v>87</v>
      </c>
      <c r="H51" s="79" t="s">
        <v>87</v>
      </c>
      <c r="I51" s="78">
        <v>7268</v>
      </c>
      <c r="J51" s="79">
        <v>4706</v>
      </c>
      <c r="K51" s="80">
        <v>64.749587231700602</v>
      </c>
      <c r="L51" s="78">
        <v>611</v>
      </c>
      <c r="M51" s="78">
        <v>692</v>
      </c>
      <c r="N51" s="84">
        <v>23</v>
      </c>
      <c r="O51" s="5"/>
    </row>
    <row r="52" spans="1:15" ht="13.75" customHeight="1">
      <c r="B52" s="27"/>
      <c r="C52" s="31"/>
      <c r="D52" s="31"/>
      <c r="E52" s="25" t="s">
        <v>130</v>
      </c>
      <c r="F52" s="79">
        <v>265</v>
      </c>
      <c r="G52" s="79" t="s">
        <v>87</v>
      </c>
      <c r="H52" s="79" t="s">
        <v>87</v>
      </c>
      <c r="I52" s="78">
        <v>174</v>
      </c>
      <c r="J52" s="79">
        <v>75</v>
      </c>
      <c r="K52" s="80">
        <v>43.103448275862064</v>
      </c>
      <c r="L52" s="78">
        <v>16</v>
      </c>
      <c r="M52" s="78">
        <v>87</v>
      </c>
      <c r="N52" s="84">
        <v>4</v>
      </c>
      <c r="O52" s="5"/>
    </row>
    <row r="53" spans="1:15" ht="13.75" customHeight="1">
      <c r="B53" s="62"/>
      <c r="C53" s="62"/>
      <c r="D53" s="25"/>
      <c r="E53" s="30" t="s">
        <v>156</v>
      </c>
      <c r="F53" s="85">
        <v>5</v>
      </c>
      <c r="G53" s="79" t="s">
        <v>87</v>
      </c>
      <c r="H53" s="79" t="s">
        <v>87</v>
      </c>
      <c r="I53" s="78">
        <v>5</v>
      </c>
      <c r="J53" s="79">
        <v>3</v>
      </c>
      <c r="K53" s="80">
        <v>60</v>
      </c>
      <c r="L53" s="78">
        <v>1</v>
      </c>
      <c r="M53" s="81">
        <v>0</v>
      </c>
      <c r="N53" s="86">
        <v>0</v>
      </c>
      <c r="O53" s="5"/>
    </row>
    <row r="54" spans="1:15" ht="13.75" customHeight="1">
      <c r="B54" s="62"/>
      <c r="C54" s="62"/>
      <c r="D54" s="25"/>
      <c r="E54" s="30" t="s">
        <v>153</v>
      </c>
      <c r="F54" s="85">
        <v>245</v>
      </c>
      <c r="G54" s="79" t="s">
        <v>87</v>
      </c>
      <c r="H54" s="79" t="s">
        <v>87</v>
      </c>
      <c r="I54" s="78">
        <v>191</v>
      </c>
      <c r="J54" s="79">
        <v>110</v>
      </c>
      <c r="K54" s="80">
        <v>57.591623036649217</v>
      </c>
      <c r="L54" s="78">
        <v>13</v>
      </c>
      <c r="M54" s="81">
        <v>53</v>
      </c>
      <c r="N54" s="86">
        <v>1</v>
      </c>
      <c r="O54" s="5"/>
    </row>
    <row r="55" spans="1:15" ht="13.75" customHeight="1">
      <c r="B55" s="62"/>
      <c r="C55" s="62"/>
      <c r="D55" s="25"/>
      <c r="E55" s="30" t="s">
        <v>157</v>
      </c>
      <c r="F55" s="85">
        <v>146</v>
      </c>
      <c r="G55" s="79" t="s">
        <v>87</v>
      </c>
      <c r="H55" s="79" t="s">
        <v>87</v>
      </c>
      <c r="I55" s="78">
        <v>1</v>
      </c>
      <c r="J55" s="79">
        <v>1</v>
      </c>
      <c r="K55" s="80">
        <v>100</v>
      </c>
      <c r="L55" s="78">
        <v>0</v>
      </c>
      <c r="M55" s="81">
        <v>99</v>
      </c>
      <c r="N55" s="86">
        <v>42</v>
      </c>
      <c r="O55" s="5"/>
    </row>
    <row r="56" spans="1:15" ht="13.75" customHeight="1">
      <c r="B56" s="62"/>
      <c r="C56" s="62"/>
      <c r="D56" s="25"/>
      <c r="E56" s="25" t="s">
        <v>154</v>
      </c>
      <c r="F56" s="85">
        <v>124</v>
      </c>
      <c r="G56" s="79" t="s">
        <v>87</v>
      </c>
      <c r="H56" s="79" t="s">
        <v>87</v>
      </c>
      <c r="I56" s="78">
        <v>4</v>
      </c>
      <c r="J56" s="79">
        <v>4</v>
      </c>
      <c r="K56" s="80">
        <v>100</v>
      </c>
      <c r="L56" s="78">
        <v>0</v>
      </c>
      <c r="M56" s="81">
        <v>112</v>
      </c>
      <c r="N56" s="86">
        <v>8</v>
      </c>
      <c r="O56" s="5"/>
    </row>
    <row r="57" spans="1:15" ht="13.75" customHeight="1">
      <c r="B57" s="32"/>
      <c r="C57" s="32"/>
      <c r="D57" s="33"/>
      <c r="E57" s="25"/>
      <c r="F57" s="85"/>
      <c r="G57" s="79"/>
      <c r="H57" s="78"/>
      <c r="I57" s="78"/>
      <c r="J57" s="79"/>
      <c r="K57" s="80"/>
      <c r="L57" s="81"/>
      <c r="M57" s="81"/>
      <c r="N57" s="86"/>
      <c r="O57" s="5"/>
    </row>
    <row r="58" spans="1:15" ht="13.75" customHeight="1">
      <c r="B58" s="62"/>
      <c r="C58" s="62"/>
      <c r="D58" s="231" t="s">
        <v>140</v>
      </c>
      <c r="E58" s="210"/>
      <c r="F58" s="85">
        <v>546</v>
      </c>
      <c r="G58" s="79" t="s">
        <v>36</v>
      </c>
      <c r="H58" s="79" t="s">
        <v>36</v>
      </c>
      <c r="I58" s="78">
        <v>0</v>
      </c>
      <c r="J58" s="78">
        <v>0</v>
      </c>
      <c r="K58" s="80" t="s">
        <v>36</v>
      </c>
      <c r="L58" s="81">
        <v>0</v>
      </c>
      <c r="M58" s="81">
        <v>474</v>
      </c>
      <c r="N58" s="86">
        <v>67</v>
      </c>
      <c r="O58" s="5"/>
    </row>
    <row r="59" spans="1:15" ht="13.75" customHeight="1">
      <c r="B59" s="62"/>
      <c r="C59" s="62"/>
      <c r="D59" s="25"/>
      <c r="E59" s="30" t="s">
        <v>141</v>
      </c>
      <c r="F59" s="85">
        <v>1</v>
      </c>
      <c r="G59" s="79" t="s">
        <v>36</v>
      </c>
      <c r="H59" s="79" t="s">
        <v>36</v>
      </c>
      <c r="I59" s="78">
        <v>0</v>
      </c>
      <c r="J59" s="79">
        <v>0</v>
      </c>
      <c r="K59" s="80" t="s">
        <v>36</v>
      </c>
      <c r="L59" s="81">
        <v>0</v>
      </c>
      <c r="M59" s="81">
        <v>1</v>
      </c>
      <c r="N59" s="86">
        <v>0</v>
      </c>
      <c r="O59" s="5"/>
    </row>
    <row r="60" spans="1:15" ht="13.75" customHeight="1">
      <c r="B60" s="62"/>
      <c r="C60" s="62"/>
      <c r="D60" s="25"/>
      <c r="E60" s="30" t="s">
        <v>158</v>
      </c>
      <c r="F60" s="85">
        <v>79</v>
      </c>
      <c r="G60" s="79" t="s">
        <v>36</v>
      </c>
      <c r="H60" s="79" t="s">
        <v>36</v>
      </c>
      <c r="I60" s="78">
        <v>0</v>
      </c>
      <c r="J60" s="79">
        <v>0</v>
      </c>
      <c r="K60" s="80" t="s">
        <v>36</v>
      </c>
      <c r="L60" s="81">
        <v>0</v>
      </c>
      <c r="M60" s="81">
        <v>77</v>
      </c>
      <c r="N60" s="86">
        <v>2</v>
      </c>
      <c r="O60" s="5"/>
    </row>
    <row r="61" spans="1:15" ht="13.75" customHeight="1">
      <c r="B61" s="62"/>
      <c r="C61" s="62"/>
      <c r="D61" s="25"/>
      <c r="E61" s="30" t="s">
        <v>150</v>
      </c>
      <c r="F61" s="85">
        <v>204</v>
      </c>
      <c r="G61" s="79" t="s">
        <v>36</v>
      </c>
      <c r="H61" s="79" t="s">
        <v>36</v>
      </c>
      <c r="I61" s="78">
        <v>0</v>
      </c>
      <c r="J61" s="79">
        <v>0</v>
      </c>
      <c r="K61" s="80" t="s">
        <v>36</v>
      </c>
      <c r="L61" s="81">
        <v>0</v>
      </c>
      <c r="M61" s="81">
        <v>166</v>
      </c>
      <c r="N61" s="86">
        <v>35</v>
      </c>
      <c r="O61" s="5"/>
    </row>
    <row r="62" spans="1:15" ht="13.75" customHeight="1">
      <c r="B62" s="63"/>
      <c r="C62" s="63"/>
      <c r="D62" s="36" t="s">
        <v>0</v>
      </c>
      <c r="E62" s="36" t="s">
        <v>154</v>
      </c>
      <c r="F62" s="88">
        <v>262</v>
      </c>
      <c r="G62" s="88" t="s">
        <v>36</v>
      </c>
      <c r="H62" s="88" t="s">
        <v>36</v>
      </c>
      <c r="I62" s="88">
        <v>0</v>
      </c>
      <c r="J62" s="88">
        <v>0</v>
      </c>
      <c r="K62" s="91" t="s">
        <v>36</v>
      </c>
      <c r="L62" s="88">
        <v>0</v>
      </c>
      <c r="M62" s="88">
        <v>230</v>
      </c>
      <c r="N62" s="90">
        <v>30</v>
      </c>
      <c r="O62" s="5"/>
    </row>
    <row r="63" spans="1:15" ht="13.75" customHeight="1">
      <c r="B63" s="243" t="s">
        <v>159</v>
      </c>
      <c r="C63" s="243"/>
      <c r="D63" s="244" t="s">
        <v>160</v>
      </c>
      <c r="E63" s="244"/>
      <c r="F63" s="244"/>
      <c r="G63" s="244"/>
      <c r="H63" s="244"/>
      <c r="I63" s="244"/>
      <c r="J63" s="244"/>
      <c r="K63" s="244"/>
      <c r="L63" s="244"/>
      <c r="M63" s="244"/>
      <c r="N63" s="244"/>
    </row>
    <row r="64" spans="1:15" ht="13.75" customHeight="1">
      <c r="A64" s="64"/>
      <c r="B64" s="66"/>
      <c r="C64" s="65" t="s">
        <v>161</v>
      </c>
      <c r="D64" s="240" t="s">
        <v>162</v>
      </c>
      <c r="E64" s="240"/>
      <c r="F64" s="240"/>
      <c r="G64" s="240"/>
      <c r="H64" s="240"/>
      <c r="I64" s="240"/>
      <c r="J64" s="240"/>
      <c r="K64" s="240"/>
      <c r="L64" s="240"/>
      <c r="M64" s="240"/>
      <c r="N64" s="240"/>
    </row>
    <row r="65" spans="1:14" ht="13.75" customHeight="1">
      <c r="A65" s="64"/>
      <c r="B65" s="66"/>
      <c r="C65" s="65" t="s">
        <v>163</v>
      </c>
      <c r="D65" s="245" t="s">
        <v>164</v>
      </c>
      <c r="E65" s="245"/>
      <c r="F65" s="245"/>
      <c r="G65" s="245"/>
      <c r="H65" s="245"/>
      <c r="I65" s="245"/>
      <c r="J65" s="245"/>
      <c r="K65" s="245"/>
      <c r="L65" s="245"/>
      <c r="M65" s="245"/>
      <c r="N65" s="245"/>
    </row>
    <row r="66" spans="1:14" ht="13.75" customHeight="1">
      <c r="A66" s="64"/>
      <c r="B66" s="66"/>
      <c r="C66" s="66" t="s">
        <v>165</v>
      </c>
      <c r="D66" s="245" t="s">
        <v>166</v>
      </c>
      <c r="E66" s="245"/>
      <c r="F66" s="245"/>
      <c r="G66" s="245"/>
      <c r="H66" s="245"/>
      <c r="I66" s="245"/>
      <c r="J66" s="245"/>
      <c r="K66" s="245"/>
      <c r="L66" s="245"/>
      <c r="M66" s="245"/>
      <c r="N66" s="245"/>
    </row>
    <row r="67" spans="1:14" ht="13.75" customHeight="1">
      <c r="A67" s="64"/>
      <c r="B67" s="66"/>
      <c r="C67" s="66" t="s">
        <v>167</v>
      </c>
      <c r="D67" s="245" t="s">
        <v>168</v>
      </c>
      <c r="E67" s="245"/>
      <c r="F67" s="245"/>
      <c r="G67" s="245"/>
      <c r="H67" s="245"/>
      <c r="I67" s="245"/>
      <c r="J67" s="245"/>
      <c r="K67" s="245"/>
      <c r="L67" s="245"/>
      <c r="M67" s="245"/>
      <c r="N67" s="245"/>
    </row>
    <row r="68" spans="1:14" ht="13.75" customHeight="1">
      <c r="A68" s="64"/>
      <c r="B68" s="66"/>
      <c r="C68" s="67" t="s">
        <v>169</v>
      </c>
      <c r="D68" s="240" t="s">
        <v>170</v>
      </c>
      <c r="E68" s="240"/>
      <c r="F68" s="240"/>
      <c r="G68" s="240"/>
      <c r="H68" s="240"/>
      <c r="I68" s="240"/>
      <c r="J68" s="240"/>
      <c r="K68" s="240"/>
      <c r="L68" s="240"/>
      <c r="M68" s="240"/>
      <c r="N68" s="240"/>
    </row>
    <row r="69" spans="1:14" ht="26.5" customHeight="1">
      <c r="A69" s="68"/>
      <c r="B69" s="65"/>
      <c r="C69" s="67" t="s">
        <v>171</v>
      </c>
      <c r="D69" s="246" t="s">
        <v>178</v>
      </c>
      <c r="E69" s="246"/>
      <c r="F69" s="246"/>
      <c r="G69" s="246"/>
      <c r="H69" s="246"/>
      <c r="I69" s="246"/>
      <c r="J69" s="246"/>
      <c r="K69" s="246"/>
      <c r="L69" s="246"/>
      <c r="M69" s="246"/>
      <c r="N69" s="246"/>
    </row>
    <row r="70" spans="1:14" ht="13.75" customHeight="1">
      <c r="A70" s="68"/>
      <c r="B70" s="65"/>
      <c r="C70" s="67" t="s">
        <v>172</v>
      </c>
      <c r="D70" s="240" t="s">
        <v>173</v>
      </c>
      <c r="E70" s="240"/>
      <c r="F70" s="240"/>
      <c r="G70" s="240"/>
      <c r="H70" s="240"/>
      <c r="I70" s="240"/>
      <c r="J70" s="240"/>
      <c r="K70" s="240"/>
      <c r="L70" s="240"/>
      <c r="M70" s="240"/>
      <c r="N70" s="240"/>
    </row>
    <row r="71" spans="1:14" ht="13.75" customHeight="1">
      <c r="A71" s="68"/>
      <c r="B71" s="65"/>
      <c r="C71" s="67" t="s">
        <v>174</v>
      </c>
      <c r="D71" s="240" t="s">
        <v>101</v>
      </c>
      <c r="E71" s="240"/>
      <c r="F71" s="240"/>
      <c r="G71" s="240"/>
      <c r="H71" s="240"/>
      <c r="I71" s="240"/>
      <c r="J71" s="240"/>
      <c r="K71" s="240"/>
      <c r="L71" s="240"/>
      <c r="M71" s="240"/>
      <c r="N71" s="240"/>
    </row>
    <row r="72" spans="1:14" ht="13.75" customHeight="1">
      <c r="B72" s="235" t="s">
        <v>175</v>
      </c>
      <c r="C72" s="235"/>
      <c r="D72" s="240" t="s">
        <v>176</v>
      </c>
      <c r="E72" s="240"/>
      <c r="F72" s="240"/>
      <c r="G72" s="240"/>
      <c r="H72" s="240"/>
      <c r="I72" s="240"/>
      <c r="J72" s="240"/>
      <c r="K72" s="240"/>
      <c r="L72" s="240"/>
      <c r="M72" s="240"/>
      <c r="N72" s="240"/>
    </row>
    <row r="73" spans="1:14" ht="13.75" customHeight="1">
      <c r="A73" s="64"/>
      <c r="B73" s="66"/>
      <c r="C73" s="66"/>
      <c r="D73" s="211" t="s">
        <v>177</v>
      </c>
      <c r="E73" s="211"/>
      <c r="F73" s="211"/>
      <c r="G73" s="211"/>
      <c r="H73" s="211"/>
      <c r="I73" s="211"/>
      <c r="J73" s="211"/>
      <c r="K73" s="211"/>
      <c r="L73" s="211"/>
      <c r="M73" s="211"/>
      <c r="N73" s="211"/>
    </row>
  </sheetData>
  <mergeCells count="30">
    <mergeCell ref="D71:N71"/>
    <mergeCell ref="B72:C72"/>
    <mergeCell ref="D72:N72"/>
    <mergeCell ref="D73:N73"/>
    <mergeCell ref="D66:N66"/>
    <mergeCell ref="D67:N67"/>
    <mergeCell ref="D68:N68"/>
    <mergeCell ref="D69:N69"/>
    <mergeCell ref="D70:N70"/>
    <mergeCell ref="D58:E58"/>
    <mergeCell ref="D32:E32"/>
    <mergeCell ref="B11:E11"/>
    <mergeCell ref="B47:E47"/>
    <mergeCell ref="D65:N65"/>
    <mergeCell ref="B63:C63"/>
    <mergeCell ref="D63:N63"/>
    <mergeCell ref="D64:N64"/>
    <mergeCell ref="D49:E49"/>
    <mergeCell ref="B2:N2"/>
    <mergeCell ref="B9:E9"/>
    <mergeCell ref="D13:E13"/>
    <mergeCell ref="G5:M5"/>
    <mergeCell ref="H6:L6"/>
    <mergeCell ref="B5:E8"/>
    <mergeCell ref="F5:F8"/>
    <mergeCell ref="N5:N8"/>
    <mergeCell ref="G6:G8"/>
    <mergeCell ref="M6:M8"/>
    <mergeCell ref="H7:H8"/>
    <mergeCell ref="L7:L8"/>
  </mergeCells>
  <phoneticPr fontId="2"/>
  <printOptions gridLinesSet="0"/>
  <pageMargins left="1.0236220472440944" right="0.19685039370078741" top="0.98425196850393704" bottom="0.74803149606299213" header="0.51181102362204722" footer="0.51181102362204722"/>
  <pageSetup paperSize="9" scale="51" orientation="portrait" verticalDpi="4294967292" r:id="rId1"/>
  <headerFooter alignWithMargins="0">
    <oddHeader>&amp;L&amp;"ＭＳ 明朝,標準"&amp;10&amp;D&amp;T&amp;R&amp;"ＭＳ 明朝,標準"&amp;10&amp;A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69"/>
  <sheetViews>
    <sheetView view="pageBreakPreview" topLeftCell="A40" zoomScaleNormal="100" zoomScaleSheetLayoutView="100" workbookViewId="0">
      <selection activeCell="E52" sqref="E52"/>
    </sheetView>
  </sheetViews>
  <sheetFormatPr defaultRowHeight="13.75" customHeight="1"/>
  <cols>
    <col min="1" max="1" width="3.625" style="1" customWidth="1"/>
    <col min="2" max="3" width="3.125" style="1" customWidth="1"/>
    <col min="4" max="4" width="1.625" style="1" customWidth="1"/>
    <col min="5" max="5" width="29.625" style="1" bestFit="1" customWidth="1"/>
    <col min="6" max="6" width="8.5" style="1" customWidth="1"/>
    <col min="7" max="8" width="6.625" style="1" customWidth="1"/>
    <col min="9" max="9" width="13.125" style="1" bestFit="1" customWidth="1"/>
    <col min="10" max="10" width="16.625" style="1" bestFit="1" customWidth="1"/>
    <col min="11" max="11" width="10.875" style="1" bestFit="1" customWidth="1"/>
    <col min="12" max="12" width="12.5" style="1" bestFit="1" customWidth="1"/>
    <col min="13" max="13" width="5.875" style="1" bestFit="1" customWidth="1"/>
    <col min="14" max="14" width="5.5" style="1" bestFit="1" customWidth="1"/>
    <col min="15" max="16384" width="9" style="1"/>
  </cols>
  <sheetData>
    <row r="1" spans="2:15" ht="13.75" customHeight="1">
      <c r="B1" s="247"/>
      <c r="C1" s="247"/>
      <c r="D1" s="247"/>
      <c r="E1" s="247"/>
      <c r="F1" s="247"/>
      <c r="G1" s="247"/>
      <c r="H1" s="247"/>
      <c r="I1" s="247"/>
      <c r="J1" s="247"/>
      <c r="K1" s="247"/>
      <c r="L1" s="247"/>
      <c r="M1" s="247"/>
      <c r="N1" s="247"/>
    </row>
    <row r="2" spans="2:15" ht="13.75" customHeight="1">
      <c r="D2" s="41"/>
      <c r="E2" s="42"/>
      <c r="F2" s="42"/>
      <c r="G2" s="42"/>
      <c r="H2" s="42"/>
      <c r="I2" s="42"/>
      <c r="J2" s="42"/>
      <c r="K2" s="42"/>
      <c r="L2" s="42"/>
      <c r="M2" s="42"/>
      <c r="N2" s="42"/>
    </row>
    <row r="3" spans="2:15" ht="13.75" customHeight="1" thickBot="1">
      <c r="B3" s="2"/>
      <c r="C3" s="2"/>
      <c r="D3" s="3"/>
      <c r="E3" s="4"/>
      <c r="F3" s="4"/>
      <c r="G3" s="4"/>
      <c r="H3" s="4"/>
      <c r="I3" s="4"/>
      <c r="J3" s="4"/>
      <c r="K3" s="4"/>
      <c r="L3" s="4"/>
      <c r="M3" s="4"/>
      <c r="N3" s="54" t="s">
        <v>183</v>
      </c>
    </row>
    <row r="4" spans="2:15" ht="13.75" customHeight="1" thickTop="1">
      <c r="B4" s="215" t="s">
        <v>104</v>
      </c>
      <c r="C4" s="215"/>
      <c r="D4" s="215"/>
      <c r="E4" s="216"/>
      <c r="F4" s="221" t="s">
        <v>105</v>
      </c>
      <c r="G4" s="223" t="s">
        <v>108</v>
      </c>
      <c r="H4" s="224"/>
      <c r="I4" s="224"/>
      <c r="J4" s="224"/>
      <c r="K4" s="224"/>
      <c r="L4" s="224"/>
      <c r="M4" s="225"/>
      <c r="N4" s="226" t="s">
        <v>109</v>
      </c>
    </row>
    <row r="5" spans="2:15" ht="13.75" customHeight="1">
      <c r="B5" s="217"/>
      <c r="C5" s="217"/>
      <c r="D5" s="217"/>
      <c r="E5" s="218"/>
      <c r="F5" s="222"/>
      <c r="G5" s="213" t="s">
        <v>106</v>
      </c>
      <c r="H5" s="228" t="s">
        <v>111</v>
      </c>
      <c r="I5" s="229"/>
      <c r="J5" s="229"/>
      <c r="K5" s="229"/>
      <c r="L5" s="230"/>
      <c r="M5" s="213" t="s">
        <v>110</v>
      </c>
      <c r="N5" s="227"/>
    </row>
    <row r="6" spans="2:15" ht="40.75">
      <c r="B6" s="217"/>
      <c r="C6" s="217"/>
      <c r="D6" s="217"/>
      <c r="E6" s="218"/>
      <c r="F6" s="222"/>
      <c r="G6" s="222"/>
      <c r="H6" s="213" t="s">
        <v>107</v>
      </c>
      <c r="I6" s="56" t="s">
        <v>112</v>
      </c>
      <c r="J6" s="56" t="s">
        <v>115</v>
      </c>
      <c r="K6" s="21" t="s">
        <v>116</v>
      </c>
      <c r="L6" s="213" t="s">
        <v>118</v>
      </c>
      <c r="M6" s="214"/>
      <c r="N6" s="227"/>
    </row>
    <row r="7" spans="2:15" ht="13.75" customHeight="1">
      <c r="B7" s="219"/>
      <c r="C7" s="219"/>
      <c r="D7" s="219"/>
      <c r="E7" s="220"/>
      <c r="F7" s="222"/>
      <c r="G7" s="222"/>
      <c r="H7" s="222"/>
      <c r="I7" s="22" t="s">
        <v>113</v>
      </c>
      <c r="J7" s="22" t="s">
        <v>114</v>
      </c>
      <c r="K7" s="23" t="s">
        <v>117</v>
      </c>
      <c r="L7" s="222"/>
      <c r="M7" s="214"/>
      <c r="N7" s="227"/>
    </row>
    <row r="8" spans="2:15" ht="13.75" customHeight="1">
      <c r="B8" s="241" t="s">
        <v>119</v>
      </c>
      <c r="C8" s="241"/>
      <c r="D8" s="241"/>
      <c r="E8" s="242"/>
      <c r="F8" s="74">
        <v>75128</v>
      </c>
      <c r="G8" s="74">
        <v>9</v>
      </c>
      <c r="H8" s="74">
        <v>69</v>
      </c>
      <c r="I8" s="74">
        <v>71802</v>
      </c>
      <c r="J8" s="74">
        <v>42569</v>
      </c>
      <c r="K8" s="75">
        <v>59.286649396952726</v>
      </c>
      <c r="L8" s="74">
        <v>3622</v>
      </c>
      <c r="M8" s="74">
        <v>2853</v>
      </c>
      <c r="N8" s="76">
        <v>310</v>
      </c>
      <c r="O8" s="5"/>
    </row>
    <row r="9" spans="2:15" ht="13.75" customHeight="1">
      <c r="B9" s="24"/>
      <c r="C9" s="24"/>
      <c r="D9" s="25"/>
      <c r="E9" s="26"/>
      <c r="F9" s="92">
        <v>-85</v>
      </c>
      <c r="G9" s="78"/>
      <c r="H9" s="78"/>
      <c r="I9" s="78"/>
      <c r="J9" s="79"/>
      <c r="K9" s="80"/>
      <c r="L9" s="81"/>
      <c r="M9" s="81"/>
      <c r="N9" s="82"/>
      <c r="O9" s="5"/>
    </row>
    <row r="10" spans="2:15" ht="13.75" customHeight="1">
      <c r="B10" s="232" t="s">
        <v>120</v>
      </c>
      <c r="C10" s="232"/>
      <c r="D10" s="232"/>
      <c r="E10" s="233"/>
      <c r="F10" s="79">
        <v>64751</v>
      </c>
      <c r="G10" s="79">
        <v>9</v>
      </c>
      <c r="H10" s="79">
        <v>69</v>
      </c>
      <c r="I10" s="79">
        <v>63434</v>
      </c>
      <c r="J10" s="79">
        <v>37272</v>
      </c>
      <c r="K10" s="83">
        <v>58.757133398492925</v>
      </c>
      <c r="L10" s="79">
        <v>2944</v>
      </c>
      <c r="M10" s="79">
        <v>1028</v>
      </c>
      <c r="N10" s="84">
        <v>143</v>
      </c>
      <c r="O10" s="5"/>
    </row>
    <row r="11" spans="2:15" ht="13.75" customHeight="1">
      <c r="C11" s="48"/>
      <c r="D11" s="48"/>
      <c r="E11" s="49"/>
      <c r="F11" s="93">
        <v>-68</v>
      </c>
      <c r="G11" s="79"/>
      <c r="H11" s="79"/>
      <c r="I11" s="79"/>
      <c r="J11" s="79"/>
      <c r="K11" s="83"/>
      <c r="L11" s="79"/>
      <c r="M11" s="79"/>
      <c r="N11" s="84"/>
      <c r="O11" s="5"/>
    </row>
    <row r="12" spans="2:15" s="14" customFormat="1" ht="13.75" customHeight="1">
      <c r="D12" s="231" t="s">
        <v>121</v>
      </c>
      <c r="E12" s="210"/>
      <c r="F12" s="79">
        <v>38469</v>
      </c>
      <c r="G12" s="79">
        <v>9</v>
      </c>
      <c r="H12" s="79">
        <v>68</v>
      </c>
      <c r="I12" s="79">
        <v>37762</v>
      </c>
      <c r="J12" s="79">
        <v>20820</v>
      </c>
      <c r="K12" s="83">
        <v>55.134791589428524</v>
      </c>
      <c r="L12" s="79">
        <v>2128</v>
      </c>
      <c r="M12" s="79">
        <v>488</v>
      </c>
      <c r="N12" s="84">
        <v>86</v>
      </c>
      <c r="O12" s="4"/>
    </row>
    <row r="13" spans="2:15" ht="13.75" customHeight="1">
      <c r="D13" s="31"/>
      <c r="E13" s="25" t="s">
        <v>122</v>
      </c>
      <c r="F13" s="79">
        <v>495</v>
      </c>
      <c r="G13" s="79">
        <v>5</v>
      </c>
      <c r="H13" s="79">
        <v>18</v>
      </c>
      <c r="I13" s="79">
        <v>465</v>
      </c>
      <c r="J13" s="79">
        <v>98</v>
      </c>
      <c r="K13" s="83">
        <v>21.0752688172043</v>
      </c>
      <c r="L13" s="79">
        <v>27</v>
      </c>
      <c r="M13" s="79">
        <v>0</v>
      </c>
      <c r="N13" s="84">
        <v>5</v>
      </c>
      <c r="O13" s="5"/>
    </row>
    <row r="14" spans="2:15" ht="13.75" customHeight="1">
      <c r="D14" s="31"/>
      <c r="E14" s="25" t="s">
        <v>123</v>
      </c>
      <c r="F14" s="79">
        <v>1339</v>
      </c>
      <c r="G14" s="79">
        <v>4</v>
      </c>
      <c r="H14" s="79">
        <v>50</v>
      </c>
      <c r="I14" s="79">
        <v>1282</v>
      </c>
      <c r="J14" s="79">
        <v>216</v>
      </c>
      <c r="K14" s="83">
        <v>16.848673946957877</v>
      </c>
      <c r="L14" s="79">
        <v>85</v>
      </c>
      <c r="M14" s="79">
        <v>0</v>
      </c>
      <c r="N14" s="84">
        <v>2</v>
      </c>
      <c r="O14" s="5"/>
    </row>
    <row r="15" spans="2:15" ht="13.75" customHeight="1">
      <c r="D15" s="31"/>
      <c r="E15" s="25" t="s">
        <v>124</v>
      </c>
      <c r="F15" s="79">
        <v>4311</v>
      </c>
      <c r="G15" s="79">
        <v>0</v>
      </c>
      <c r="H15" s="79">
        <v>0</v>
      </c>
      <c r="I15" s="79">
        <v>4152</v>
      </c>
      <c r="J15" s="79">
        <v>2261</v>
      </c>
      <c r="K15" s="83">
        <v>54.455684007707127</v>
      </c>
      <c r="L15" s="79">
        <v>363</v>
      </c>
      <c r="M15" s="79">
        <v>141</v>
      </c>
      <c r="N15" s="84">
        <v>8</v>
      </c>
      <c r="O15" s="5"/>
    </row>
    <row r="16" spans="2:15" ht="13.75" customHeight="1">
      <c r="D16" s="31"/>
      <c r="E16" s="25" t="s">
        <v>125</v>
      </c>
      <c r="F16" s="79">
        <v>11814</v>
      </c>
      <c r="G16" s="79">
        <v>0</v>
      </c>
      <c r="H16" s="79">
        <v>0</v>
      </c>
      <c r="I16" s="79">
        <v>11651</v>
      </c>
      <c r="J16" s="79">
        <v>4791</v>
      </c>
      <c r="K16" s="83">
        <v>41.120933825422711</v>
      </c>
      <c r="L16" s="79">
        <v>686</v>
      </c>
      <c r="M16" s="79">
        <v>143</v>
      </c>
      <c r="N16" s="84">
        <v>14</v>
      </c>
      <c r="O16" s="5"/>
    </row>
    <row r="17" spans="4:15" ht="13.75" customHeight="1">
      <c r="D17" s="31"/>
      <c r="E17" s="25" t="s">
        <v>126</v>
      </c>
      <c r="F17" s="79">
        <v>5422</v>
      </c>
      <c r="G17" s="79">
        <v>0</v>
      </c>
      <c r="H17" s="79">
        <v>0</v>
      </c>
      <c r="I17" s="79">
        <v>5413</v>
      </c>
      <c r="J17" s="79">
        <v>2751</v>
      </c>
      <c r="K17" s="83">
        <v>50.822094956585993</v>
      </c>
      <c r="L17" s="79">
        <v>254</v>
      </c>
      <c r="M17" s="79">
        <v>0</v>
      </c>
      <c r="N17" s="84">
        <v>7</v>
      </c>
      <c r="O17" s="5"/>
    </row>
    <row r="18" spans="4:15" ht="13.75" customHeight="1">
      <c r="D18" s="31"/>
      <c r="E18" s="25" t="s">
        <v>128</v>
      </c>
      <c r="F18" s="79">
        <v>1110</v>
      </c>
      <c r="G18" s="79">
        <v>0</v>
      </c>
      <c r="H18" s="79">
        <v>0</v>
      </c>
      <c r="I18" s="79">
        <v>1103</v>
      </c>
      <c r="J18" s="79">
        <v>614</v>
      </c>
      <c r="K18" s="83">
        <v>55.6663644605621</v>
      </c>
      <c r="L18" s="79">
        <v>86</v>
      </c>
      <c r="M18" s="79">
        <v>0</v>
      </c>
      <c r="N18" s="84">
        <v>2</v>
      </c>
      <c r="O18" s="5"/>
    </row>
    <row r="19" spans="4:15" ht="13.75" customHeight="1">
      <c r="D19" s="31"/>
      <c r="E19" s="25" t="s">
        <v>130</v>
      </c>
      <c r="F19" s="79">
        <v>620</v>
      </c>
      <c r="G19" s="79">
        <v>0</v>
      </c>
      <c r="H19" s="79">
        <v>0</v>
      </c>
      <c r="I19" s="79">
        <v>604</v>
      </c>
      <c r="J19" s="79">
        <v>303</v>
      </c>
      <c r="K19" s="83">
        <v>50.16556291390728</v>
      </c>
      <c r="L19" s="79">
        <v>26</v>
      </c>
      <c r="M19" s="79">
        <v>12</v>
      </c>
      <c r="N19" s="84">
        <v>1</v>
      </c>
      <c r="O19" s="5"/>
    </row>
    <row r="20" spans="4:15" ht="13.75" customHeight="1">
      <c r="D20" s="31"/>
      <c r="E20" s="25" t="s">
        <v>131</v>
      </c>
      <c r="F20" s="79">
        <v>2101</v>
      </c>
      <c r="G20" s="79">
        <v>0</v>
      </c>
      <c r="H20" s="79">
        <v>0</v>
      </c>
      <c r="I20" s="79">
        <v>2077</v>
      </c>
      <c r="J20" s="79">
        <v>1216</v>
      </c>
      <c r="K20" s="83">
        <v>58.545979778526721</v>
      </c>
      <c r="L20" s="79">
        <v>200</v>
      </c>
      <c r="M20" s="79">
        <v>15</v>
      </c>
      <c r="N20" s="84">
        <v>3</v>
      </c>
      <c r="O20" s="5"/>
    </row>
    <row r="21" spans="4:15" ht="27.2">
      <c r="D21" s="31"/>
      <c r="E21" s="30" t="s">
        <v>221</v>
      </c>
      <c r="F21" s="85">
        <v>221</v>
      </c>
      <c r="G21" s="79">
        <v>0</v>
      </c>
      <c r="H21" s="78">
        <v>0</v>
      </c>
      <c r="I21" s="78">
        <v>220</v>
      </c>
      <c r="J21" s="79">
        <v>144</v>
      </c>
      <c r="K21" s="80">
        <v>65.454545454545453</v>
      </c>
      <c r="L21" s="81">
        <v>7</v>
      </c>
      <c r="M21" s="81">
        <v>0</v>
      </c>
      <c r="N21" s="86">
        <v>1</v>
      </c>
      <c r="O21" s="5"/>
    </row>
    <row r="22" spans="4:15" ht="40.75">
      <c r="D22" s="31"/>
      <c r="E22" s="30" t="s">
        <v>139</v>
      </c>
      <c r="F22" s="79">
        <v>5648</v>
      </c>
      <c r="G22" s="79">
        <v>0</v>
      </c>
      <c r="H22" s="79">
        <v>0</v>
      </c>
      <c r="I22" s="79">
        <v>5539</v>
      </c>
      <c r="J22" s="79">
        <v>5036</v>
      </c>
      <c r="K22" s="83">
        <v>90.918938436540898</v>
      </c>
      <c r="L22" s="79">
        <v>89</v>
      </c>
      <c r="M22" s="79">
        <v>74</v>
      </c>
      <c r="N22" s="84">
        <v>23</v>
      </c>
      <c r="O22" s="5"/>
    </row>
    <row r="23" spans="4:15" ht="13.6">
      <c r="D23" s="31"/>
      <c r="E23" s="25" t="s">
        <v>133</v>
      </c>
      <c r="F23" s="79">
        <v>336</v>
      </c>
      <c r="G23" s="79">
        <v>0</v>
      </c>
      <c r="H23" s="79">
        <v>0</v>
      </c>
      <c r="I23" s="79">
        <v>334</v>
      </c>
      <c r="J23" s="79">
        <v>121</v>
      </c>
      <c r="K23" s="83">
        <v>36.227544910179645</v>
      </c>
      <c r="L23" s="79">
        <v>58</v>
      </c>
      <c r="M23" s="79">
        <v>0</v>
      </c>
      <c r="N23" s="84">
        <v>0</v>
      </c>
      <c r="O23" s="5"/>
    </row>
    <row r="24" spans="4:15" ht="27.2">
      <c r="D24" s="31"/>
      <c r="E24" s="30" t="s">
        <v>215</v>
      </c>
      <c r="F24" s="79">
        <v>461</v>
      </c>
      <c r="G24" s="79">
        <v>0</v>
      </c>
      <c r="H24" s="79">
        <v>0</v>
      </c>
      <c r="I24" s="79">
        <v>434</v>
      </c>
      <c r="J24" s="79">
        <v>310</v>
      </c>
      <c r="K24" s="83">
        <v>71.428571428571431</v>
      </c>
      <c r="L24" s="79">
        <v>20</v>
      </c>
      <c r="M24" s="79">
        <v>21</v>
      </c>
      <c r="N24" s="84">
        <v>1</v>
      </c>
      <c r="O24" s="5"/>
    </row>
    <row r="25" spans="4:15" ht="13.75" customHeight="1">
      <c r="D25" s="31"/>
      <c r="E25" s="30" t="s">
        <v>217</v>
      </c>
      <c r="F25" s="79">
        <v>602</v>
      </c>
      <c r="G25" s="79">
        <v>0</v>
      </c>
      <c r="H25" s="79">
        <v>0</v>
      </c>
      <c r="I25" s="79">
        <v>563</v>
      </c>
      <c r="J25" s="79">
        <v>319</v>
      </c>
      <c r="K25" s="83">
        <v>56.660746003552397</v>
      </c>
      <c r="L25" s="79">
        <v>44</v>
      </c>
      <c r="M25" s="79">
        <v>38</v>
      </c>
      <c r="N25" s="84">
        <v>1</v>
      </c>
      <c r="O25" s="5"/>
    </row>
    <row r="26" spans="4:15" ht="13.75" customHeight="1">
      <c r="D26" s="31"/>
      <c r="E26" s="30" t="s">
        <v>136</v>
      </c>
      <c r="F26" s="79">
        <v>1566</v>
      </c>
      <c r="G26" s="79">
        <v>0</v>
      </c>
      <c r="H26" s="79">
        <v>0</v>
      </c>
      <c r="I26" s="79">
        <v>1560</v>
      </c>
      <c r="J26" s="79">
        <v>1233</v>
      </c>
      <c r="K26" s="83">
        <v>79.038461538461533</v>
      </c>
      <c r="L26" s="79">
        <v>51</v>
      </c>
      <c r="M26" s="79">
        <v>1</v>
      </c>
      <c r="N26" s="84">
        <v>4</v>
      </c>
      <c r="O26" s="5"/>
    </row>
    <row r="27" spans="4:15" ht="13.6">
      <c r="D27" s="31"/>
      <c r="E27" s="30" t="s">
        <v>218</v>
      </c>
      <c r="F27" s="79">
        <v>423</v>
      </c>
      <c r="G27" s="79">
        <v>0</v>
      </c>
      <c r="H27" s="79">
        <v>0</v>
      </c>
      <c r="I27" s="79">
        <v>403</v>
      </c>
      <c r="J27" s="79">
        <v>173</v>
      </c>
      <c r="K27" s="83">
        <v>42.928039702233249</v>
      </c>
      <c r="L27" s="79">
        <v>28</v>
      </c>
      <c r="M27" s="79">
        <v>18</v>
      </c>
      <c r="N27" s="84">
        <v>1</v>
      </c>
      <c r="O27" s="5"/>
    </row>
    <row r="28" spans="4:15" ht="13.75" customHeight="1">
      <c r="D28" s="31"/>
      <c r="E28" s="30" t="s">
        <v>219</v>
      </c>
      <c r="F28" s="85">
        <v>302</v>
      </c>
      <c r="G28" s="79">
        <v>0</v>
      </c>
      <c r="H28" s="78">
        <v>0</v>
      </c>
      <c r="I28" s="78">
        <v>300</v>
      </c>
      <c r="J28" s="79">
        <v>119</v>
      </c>
      <c r="K28" s="80">
        <v>39.666666666666664</v>
      </c>
      <c r="L28" s="81">
        <v>6</v>
      </c>
      <c r="M28" s="81">
        <v>1</v>
      </c>
      <c r="N28" s="86">
        <v>1</v>
      </c>
      <c r="O28" s="5"/>
    </row>
    <row r="29" spans="4:15" ht="13.75" customHeight="1">
      <c r="D29" s="31"/>
      <c r="E29" s="25" t="s">
        <v>138</v>
      </c>
      <c r="F29" s="79">
        <v>1698</v>
      </c>
      <c r="G29" s="79">
        <v>0</v>
      </c>
      <c r="H29" s="79">
        <v>0</v>
      </c>
      <c r="I29" s="79">
        <v>1662</v>
      </c>
      <c r="J29" s="79">
        <v>1115</v>
      </c>
      <c r="K29" s="83">
        <v>67.087845968712386</v>
      </c>
      <c r="L29" s="79">
        <v>98</v>
      </c>
      <c r="M29" s="79">
        <v>24</v>
      </c>
      <c r="N29" s="84">
        <v>12</v>
      </c>
      <c r="O29" s="5"/>
    </row>
    <row r="30" spans="4:15" ht="13.75" customHeight="1">
      <c r="D30" s="14"/>
      <c r="E30" s="46"/>
      <c r="F30" s="79"/>
      <c r="G30" s="79"/>
      <c r="H30" s="79"/>
      <c r="I30" s="79"/>
      <c r="J30" s="79"/>
      <c r="K30" s="83"/>
      <c r="L30" s="79"/>
      <c r="M30" s="79"/>
      <c r="N30" s="84"/>
      <c r="O30" s="5"/>
    </row>
    <row r="31" spans="4:15" ht="13.75" customHeight="1">
      <c r="D31" s="231" t="s">
        <v>140</v>
      </c>
      <c r="E31" s="210"/>
      <c r="F31" s="79">
        <v>26282</v>
      </c>
      <c r="G31" s="79">
        <v>0</v>
      </c>
      <c r="H31" s="79">
        <v>1</v>
      </c>
      <c r="I31" s="79">
        <v>25672</v>
      </c>
      <c r="J31" s="79">
        <v>16452</v>
      </c>
      <c r="K31" s="83">
        <v>64.085384855095043</v>
      </c>
      <c r="L31" s="79">
        <v>816</v>
      </c>
      <c r="M31" s="79">
        <v>540</v>
      </c>
      <c r="N31" s="84">
        <v>57</v>
      </c>
    </row>
    <row r="32" spans="4:15" ht="13.75" customHeight="1">
      <c r="D32" s="31"/>
      <c r="E32" s="30" t="s">
        <v>141</v>
      </c>
      <c r="F32" s="79">
        <v>28</v>
      </c>
      <c r="G32" s="79">
        <v>0</v>
      </c>
      <c r="H32" s="79">
        <v>0</v>
      </c>
      <c r="I32" s="79">
        <v>27</v>
      </c>
      <c r="J32" s="79">
        <v>26</v>
      </c>
      <c r="K32" s="83">
        <v>96.296296296296291</v>
      </c>
      <c r="L32" s="79">
        <v>0</v>
      </c>
      <c r="M32" s="79">
        <v>1</v>
      </c>
      <c r="N32" s="84">
        <v>0</v>
      </c>
    </row>
    <row r="33" spans="3:15" ht="13.75" customHeight="1">
      <c r="D33" s="31"/>
      <c r="E33" s="30" t="s">
        <v>97</v>
      </c>
      <c r="F33" s="79">
        <v>259</v>
      </c>
      <c r="G33" s="79">
        <v>0</v>
      </c>
      <c r="H33" s="79">
        <v>1</v>
      </c>
      <c r="I33" s="79">
        <v>219</v>
      </c>
      <c r="J33" s="79">
        <v>67</v>
      </c>
      <c r="K33" s="83">
        <v>30.593607305936072</v>
      </c>
      <c r="L33" s="79">
        <v>12</v>
      </c>
      <c r="M33" s="79">
        <v>36</v>
      </c>
      <c r="N33" s="84">
        <v>2</v>
      </c>
    </row>
    <row r="34" spans="3:15" ht="13.75" customHeight="1">
      <c r="D34" s="31"/>
      <c r="E34" s="25" t="s">
        <v>227</v>
      </c>
      <c r="F34" s="79">
        <v>196</v>
      </c>
      <c r="G34" s="79">
        <v>0</v>
      </c>
      <c r="H34" s="78">
        <v>0</v>
      </c>
      <c r="I34" s="78">
        <v>195</v>
      </c>
      <c r="J34" s="79">
        <v>135</v>
      </c>
      <c r="K34" s="80">
        <v>69.230769230769226</v>
      </c>
      <c r="L34" s="78">
        <v>12</v>
      </c>
      <c r="M34" s="78">
        <v>1</v>
      </c>
      <c r="N34" s="84">
        <v>0</v>
      </c>
    </row>
    <row r="35" spans="3:15" ht="13.75" customHeight="1">
      <c r="D35" s="31"/>
      <c r="E35" s="25" t="s">
        <v>146</v>
      </c>
      <c r="F35" s="85">
        <v>418</v>
      </c>
      <c r="G35" s="79">
        <v>0</v>
      </c>
      <c r="H35" s="78">
        <v>0</v>
      </c>
      <c r="I35" s="78">
        <v>316</v>
      </c>
      <c r="J35" s="79">
        <v>279</v>
      </c>
      <c r="K35" s="80">
        <v>88.29113924050634</v>
      </c>
      <c r="L35" s="81">
        <v>5</v>
      </c>
      <c r="M35" s="81">
        <v>96</v>
      </c>
      <c r="N35" s="86">
        <v>6</v>
      </c>
    </row>
    <row r="36" spans="3:15" ht="13.6">
      <c r="D36" s="31"/>
      <c r="E36" s="30" t="s">
        <v>142</v>
      </c>
      <c r="F36" s="79">
        <v>10277</v>
      </c>
      <c r="G36" s="79">
        <v>0</v>
      </c>
      <c r="H36" s="79">
        <v>0</v>
      </c>
      <c r="I36" s="79">
        <v>10260</v>
      </c>
      <c r="J36" s="79">
        <v>4119</v>
      </c>
      <c r="K36" s="83">
        <v>40.146198830409361</v>
      </c>
      <c r="L36" s="79">
        <v>434</v>
      </c>
      <c r="M36" s="79">
        <v>0</v>
      </c>
      <c r="N36" s="84">
        <v>13</v>
      </c>
    </row>
    <row r="37" spans="3:15" ht="13.75" customHeight="1">
      <c r="D37" s="31"/>
      <c r="E37" s="25" t="s">
        <v>143</v>
      </c>
      <c r="F37" s="79">
        <v>1647</v>
      </c>
      <c r="G37" s="79">
        <v>0</v>
      </c>
      <c r="H37" s="79">
        <v>0</v>
      </c>
      <c r="I37" s="79">
        <v>1646</v>
      </c>
      <c r="J37" s="79">
        <v>1421</v>
      </c>
      <c r="K37" s="83">
        <v>86.330498177399761</v>
      </c>
      <c r="L37" s="79">
        <v>31</v>
      </c>
      <c r="M37" s="79">
        <v>0</v>
      </c>
      <c r="N37" s="84">
        <v>1</v>
      </c>
    </row>
    <row r="38" spans="3:15" ht="27.2">
      <c r="D38" s="31"/>
      <c r="E38" s="30" t="s">
        <v>144</v>
      </c>
      <c r="F38" s="79">
        <v>279</v>
      </c>
      <c r="G38" s="79">
        <v>0</v>
      </c>
      <c r="H38" s="79">
        <v>0</v>
      </c>
      <c r="I38" s="79">
        <v>278</v>
      </c>
      <c r="J38" s="79">
        <v>216</v>
      </c>
      <c r="K38" s="83">
        <v>77.697841726618705</v>
      </c>
      <c r="L38" s="79">
        <v>5</v>
      </c>
      <c r="M38" s="79">
        <v>0</v>
      </c>
      <c r="N38" s="84">
        <v>0</v>
      </c>
    </row>
    <row r="39" spans="3:15" ht="13.75" customHeight="1">
      <c r="D39" s="31"/>
      <c r="E39" s="30" t="s">
        <v>151</v>
      </c>
      <c r="F39" s="79">
        <v>80</v>
      </c>
      <c r="G39" s="79">
        <v>0</v>
      </c>
      <c r="H39" s="79">
        <v>0</v>
      </c>
      <c r="I39" s="79">
        <v>80</v>
      </c>
      <c r="J39" s="79">
        <v>11</v>
      </c>
      <c r="K39" s="83">
        <v>13.75</v>
      </c>
      <c r="L39" s="79">
        <v>2</v>
      </c>
      <c r="M39" s="79">
        <v>0</v>
      </c>
      <c r="N39" s="84">
        <v>0</v>
      </c>
    </row>
    <row r="40" spans="3:15" ht="13.75" customHeight="1">
      <c r="D40" s="31"/>
      <c r="E40" s="25" t="s">
        <v>147</v>
      </c>
      <c r="F40" s="79">
        <v>269</v>
      </c>
      <c r="G40" s="79">
        <v>0</v>
      </c>
      <c r="H40" s="79">
        <v>0</v>
      </c>
      <c r="I40" s="79">
        <v>176</v>
      </c>
      <c r="J40" s="79">
        <v>159</v>
      </c>
      <c r="K40" s="83">
        <v>90.340909090909093</v>
      </c>
      <c r="L40" s="79">
        <v>3</v>
      </c>
      <c r="M40" s="79">
        <v>92</v>
      </c>
      <c r="N40" s="84">
        <v>1</v>
      </c>
    </row>
    <row r="41" spans="3:15" ht="13.75" customHeight="1">
      <c r="D41" s="31"/>
      <c r="E41" s="25" t="s">
        <v>148</v>
      </c>
      <c r="F41" s="79">
        <v>241</v>
      </c>
      <c r="G41" s="79">
        <v>0</v>
      </c>
      <c r="H41" s="79">
        <v>0</v>
      </c>
      <c r="I41" s="79">
        <v>237</v>
      </c>
      <c r="J41" s="79">
        <v>195</v>
      </c>
      <c r="K41" s="83">
        <v>82.278481012658233</v>
      </c>
      <c r="L41" s="79">
        <v>2</v>
      </c>
      <c r="M41" s="79">
        <v>4</v>
      </c>
      <c r="N41" s="84">
        <v>0</v>
      </c>
    </row>
    <row r="42" spans="3:15" ht="13.75" customHeight="1">
      <c r="D42" s="31"/>
      <c r="E42" s="25" t="s">
        <v>149</v>
      </c>
      <c r="F42" s="79">
        <v>1508</v>
      </c>
      <c r="G42" s="79">
        <v>0</v>
      </c>
      <c r="H42" s="79">
        <v>0</v>
      </c>
      <c r="I42" s="79">
        <v>1499</v>
      </c>
      <c r="J42" s="79">
        <v>1401</v>
      </c>
      <c r="K42" s="83">
        <v>93.462308205470308</v>
      </c>
      <c r="L42" s="79">
        <v>0</v>
      </c>
      <c r="M42" s="79">
        <v>9</v>
      </c>
      <c r="N42" s="84">
        <v>0</v>
      </c>
    </row>
    <row r="43" spans="3:15" ht="13.75" customHeight="1">
      <c r="D43" s="31"/>
      <c r="E43" s="30" t="s">
        <v>150</v>
      </c>
      <c r="F43" s="79">
        <v>8479</v>
      </c>
      <c r="G43" s="79">
        <v>0</v>
      </c>
      <c r="H43" s="79">
        <v>0</v>
      </c>
      <c r="I43" s="79">
        <v>8313</v>
      </c>
      <c r="J43" s="79">
        <v>6736</v>
      </c>
      <c r="K43" s="83">
        <v>81.029712498496338</v>
      </c>
      <c r="L43" s="79">
        <v>213</v>
      </c>
      <c r="M43" s="79">
        <v>137</v>
      </c>
      <c r="N43" s="84">
        <v>27</v>
      </c>
    </row>
    <row r="44" spans="3:15" ht="13.75" customHeight="1">
      <c r="D44" s="31"/>
      <c r="E44" s="25" t="s">
        <v>138</v>
      </c>
      <c r="F44" s="79">
        <v>2601</v>
      </c>
      <c r="G44" s="79">
        <v>0</v>
      </c>
      <c r="H44" s="79">
        <v>0</v>
      </c>
      <c r="I44" s="79">
        <v>2426</v>
      </c>
      <c r="J44" s="79">
        <v>1687</v>
      </c>
      <c r="K44" s="83">
        <v>69.538334707337185</v>
      </c>
      <c r="L44" s="79">
        <v>97</v>
      </c>
      <c r="M44" s="79">
        <v>164</v>
      </c>
      <c r="N44" s="84">
        <v>7</v>
      </c>
    </row>
    <row r="45" spans="3:15" ht="13.75" customHeight="1">
      <c r="D45" s="14"/>
      <c r="E45" s="46"/>
      <c r="F45" s="79"/>
      <c r="G45" s="79"/>
      <c r="H45" s="79"/>
      <c r="I45" s="79"/>
      <c r="J45" s="79"/>
      <c r="K45" s="83"/>
      <c r="L45" s="79"/>
      <c r="M45" s="79"/>
      <c r="N45" s="84"/>
      <c r="O45" s="5"/>
    </row>
    <row r="46" spans="3:15" ht="13.75" customHeight="1">
      <c r="C46" s="209" t="s">
        <v>152</v>
      </c>
      <c r="D46" s="209"/>
      <c r="E46" s="210"/>
      <c r="F46" s="79">
        <v>10377</v>
      </c>
      <c r="G46" s="79" t="s">
        <v>36</v>
      </c>
      <c r="H46" s="79" t="s">
        <v>36</v>
      </c>
      <c r="I46" s="79">
        <v>8368</v>
      </c>
      <c r="J46" s="79">
        <v>5297</v>
      </c>
      <c r="K46" s="83">
        <v>63.300669216061188</v>
      </c>
      <c r="L46" s="79">
        <v>678</v>
      </c>
      <c r="M46" s="79">
        <v>1825</v>
      </c>
      <c r="N46" s="84">
        <v>167</v>
      </c>
      <c r="O46" s="5"/>
    </row>
    <row r="47" spans="3:15" ht="13.75" customHeight="1">
      <c r="C47" s="51"/>
      <c r="D47" s="51"/>
      <c r="E47" s="20"/>
      <c r="F47" s="93">
        <v>-17</v>
      </c>
      <c r="G47" s="79"/>
      <c r="H47" s="78"/>
      <c r="I47" s="78"/>
      <c r="J47" s="79"/>
      <c r="K47" s="80"/>
      <c r="L47" s="78"/>
      <c r="M47" s="78"/>
      <c r="N47" s="84"/>
      <c r="O47" s="5"/>
    </row>
    <row r="48" spans="3:15" ht="13.75" customHeight="1">
      <c r="C48" s="51"/>
      <c r="D48" s="209" t="s">
        <v>121</v>
      </c>
      <c r="E48" s="210"/>
      <c r="F48" s="79">
        <v>9831</v>
      </c>
      <c r="G48" s="79" t="s">
        <v>36</v>
      </c>
      <c r="H48" s="79" t="s">
        <v>36</v>
      </c>
      <c r="I48" s="78">
        <v>8368</v>
      </c>
      <c r="J48" s="79">
        <v>5297</v>
      </c>
      <c r="K48" s="87">
        <v>63.300669216061188</v>
      </c>
      <c r="L48" s="78">
        <v>678</v>
      </c>
      <c r="M48" s="78">
        <v>1339</v>
      </c>
      <c r="N48" s="84">
        <v>111</v>
      </c>
    </row>
    <row r="49" spans="1:15" ht="13.75" customHeight="1">
      <c r="C49" s="51"/>
      <c r="D49" s="31"/>
      <c r="E49" s="25" t="s">
        <v>124</v>
      </c>
      <c r="F49" s="79">
        <v>271</v>
      </c>
      <c r="G49" s="79" t="s">
        <v>36</v>
      </c>
      <c r="H49" s="79" t="s">
        <v>36</v>
      </c>
      <c r="I49" s="78">
        <v>0</v>
      </c>
      <c r="J49" s="79">
        <v>0</v>
      </c>
      <c r="K49" s="80" t="s">
        <v>88</v>
      </c>
      <c r="L49" s="78">
        <v>0</v>
      </c>
      <c r="M49" s="78">
        <v>242</v>
      </c>
      <c r="N49" s="84">
        <v>25</v>
      </c>
    </row>
    <row r="50" spans="1:15" ht="13.75" customHeight="1">
      <c r="C50" s="51"/>
      <c r="D50" s="31"/>
      <c r="E50" s="25" t="s">
        <v>125</v>
      </c>
      <c r="F50" s="79">
        <v>8679</v>
      </c>
      <c r="G50" s="79" t="s">
        <v>36</v>
      </c>
      <c r="H50" s="79" t="s">
        <v>36</v>
      </c>
      <c r="I50" s="78">
        <v>7940</v>
      </c>
      <c r="J50" s="79">
        <v>5091</v>
      </c>
      <c r="K50" s="80">
        <v>64.118387909319893</v>
      </c>
      <c r="L50" s="78">
        <v>653</v>
      </c>
      <c r="M50" s="78">
        <v>710</v>
      </c>
      <c r="N50" s="84">
        <v>29</v>
      </c>
    </row>
    <row r="51" spans="1:15" ht="13.75" customHeight="1">
      <c r="B51" s="5"/>
      <c r="C51" s="5"/>
      <c r="D51" s="31"/>
      <c r="E51" s="30" t="s">
        <v>156</v>
      </c>
      <c r="F51" s="85">
        <v>10</v>
      </c>
      <c r="G51" s="79" t="s">
        <v>36</v>
      </c>
      <c r="H51" s="79" t="s">
        <v>36</v>
      </c>
      <c r="I51" s="78">
        <v>10</v>
      </c>
      <c r="J51" s="79">
        <v>9</v>
      </c>
      <c r="K51" s="80">
        <v>90</v>
      </c>
      <c r="L51" s="78">
        <v>2</v>
      </c>
      <c r="M51" s="81">
        <v>0</v>
      </c>
      <c r="N51" s="86">
        <v>0</v>
      </c>
    </row>
    <row r="52" spans="1:15" ht="13.75" customHeight="1">
      <c r="B52" s="5"/>
      <c r="C52" s="5"/>
      <c r="D52" s="25"/>
      <c r="E52" s="30" t="s">
        <v>153</v>
      </c>
      <c r="F52" s="85">
        <v>247</v>
      </c>
      <c r="G52" s="79" t="s">
        <v>36</v>
      </c>
      <c r="H52" s="79" t="s">
        <v>36</v>
      </c>
      <c r="I52" s="78">
        <v>201</v>
      </c>
      <c r="J52" s="79">
        <v>109</v>
      </c>
      <c r="K52" s="80">
        <v>54.228855721393032</v>
      </c>
      <c r="L52" s="78">
        <v>12</v>
      </c>
      <c r="M52" s="81">
        <v>45</v>
      </c>
      <c r="N52" s="86">
        <v>1</v>
      </c>
    </row>
    <row r="53" spans="1:15" ht="13.75" customHeight="1">
      <c r="B53" s="5"/>
      <c r="C53" s="5"/>
      <c r="D53" s="25"/>
      <c r="E53" s="30" t="s">
        <v>157</v>
      </c>
      <c r="F53" s="85">
        <v>161</v>
      </c>
      <c r="G53" s="79" t="s">
        <v>36</v>
      </c>
      <c r="H53" s="79" t="s">
        <v>36</v>
      </c>
      <c r="I53" s="78">
        <v>0</v>
      </c>
      <c r="J53" s="79">
        <v>0</v>
      </c>
      <c r="K53" s="80" t="s">
        <v>88</v>
      </c>
      <c r="L53" s="78">
        <v>0</v>
      </c>
      <c r="M53" s="81">
        <v>106</v>
      </c>
      <c r="N53" s="86">
        <v>48</v>
      </c>
    </row>
    <row r="54" spans="1:15" ht="13.75" customHeight="1">
      <c r="B54" s="5"/>
      <c r="C54" s="5"/>
      <c r="D54" s="25"/>
      <c r="E54" s="25" t="s">
        <v>154</v>
      </c>
      <c r="F54" s="85">
        <v>463</v>
      </c>
      <c r="G54" s="79" t="s">
        <v>36</v>
      </c>
      <c r="H54" s="79" t="s">
        <v>36</v>
      </c>
      <c r="I54" s="78">
        <v>217</v>
      </c>
      <c r="J54" s="79">
        <v>88</v>
      </c>
      <c r="K54" s="80">
        <v>40.552995391705068</v>
      </c>
      <c r="L54" s="78">
        <v>11</v>
      </c>
      <c r="M54" s="81">
        <v>236</v>
      </c>
      <c r="N54" s="86">
        <v>8</v>
      </c>
    </row>
    <row r="55" spans="1:15" ht="13.75" customHeight="1">
      <c r="B55" s="5"/>
      <c r="C55" s="5"/>
      <c r="D55" s="4"/>
      <c r="E55" s="46"/>
      <c r="F55" s="85"/>
      <c r="G55" s="79"/>
      <c r="H55" s="78"/>
      <c r="I55" s="78"/>
      <c r="J55" s="79"/>
      <c r="K55" s="80"/>
      <c r="L55" s="81"/>
      <c r="M55" s="81"/>
      <c r="N55" s="86"/>
      <c r="O55" s="25"/>
    </row>
    <row r="56" spans="1:15" ht="13.75" customHeight="1">
      <c r="B56" s="5"/>
      <c r="C56" s="5"/>
      <c r="D56" s="231" t="s">
        <v>140</v>
      </c>
      <c r="E56" s="210"/>
      <c r="F56" s="85">
        <v>546</v>
      </c>
      <c r="G56" s="79" t="s">
        <v>36</v>
      </c>
      <c r="H56" s="79" t="s">
        <v>36</v>
      </c>
      <c r="I56" s="78">
        <v>0</v>
      </c>
      <c r="J56" s="78">
        <v>0</v>
      </c>
      <c r="K56" s="80" t="s">
        <v>88</v>
      </c>
      <c r="L56" s="81">
        <v>0</v>
      </c>
      <c r="M56" s="81">
        <v>486</v>
      </c>
      <c r="N56" s="86">
        <v>56</v>
      </c>
      <c r="O56" s="5"/>
    </row>
    <row r="57" spans="1:15" ht="13.75" customHeight="1">
      <c r="B57" s="5"/>
      <c r="C57" s="5"/>
      <c r="D57" s="25"/>
      <c r="E57" s="30" t="s">
        <v>141</v>
      </c>
      <c r="F57" s="85">
        <v>2</v>
      </c>
      <c r="G57" s="79" t="s">
        <v>36</v>
      </c>
      <c r="H57" s="79" t="s">
        <v>36</v>
      </c>
      <c r="I57" s="78">
        <v>0</v>
      </c>
      <c r="J57" s="79">
        <v>0</v>
      </c>
      <c r="K57" s="80" t="s">
        <v>88</v>
      </c>
      <c r="L57" s="81">
        <v>0</v>
      </c>
      <c r="M57" s="81">
        <v>1</v>
      </c>
      <c r="N57" s="86">
        <v>1</v>
      </c>
      <c r="O57" s="5"/>
    </row>
    <row r="58" spans="1:15" ht="13.75" customHeight="1">
      <c r="B58" s="5"/>
      <c r="C58" s="5"/>
      <c r="D58" s="25"/>
      <c r="E58" s="30" t="s">
        <v>158</v>
      </c>
      <c r="F58" s="85">
        <v>81</v>
      </c>
      <c r="G58" s="79" t="s">
        <v>36</v>
      </c>
      <c r="H58" s="79" t="s">
        <v>36</v>
      </c>
      <c r="I58" s="78">
        <v>0</v>
      </c>
      <c r="J58" s="79">
        <v>0</v>
      </c>
      <c r="K58" s="80" t="s">
        <v>88</v>
      </c>
      <c r="L58" s="81">
        <v>0</v>
      </c>
      <c r="M58" s="81">
        <v>81</v>
      </c>
      <c r="N58" s="86">
        <v>0</v>
      </c>
      <c r="O58" s="5"/>
    </row>
    <row r="59" spans="1:15" ht="13.75" customHeight="1">
      <c r="B59" s="5"/>
      <c r="C59" s="5"/>
      <c r="D59" s="25"/>
      <c r="E59" s="30" t="s">
        <v>150</v>
      </c>
      <c r="F59" s="85">
        <v>195</v>
      </c>
      <c r="G59" s="79" t="s">
        <v>36</v>
      </c>
      <c r="H59" s="79" t="s">
        <v>36</v>
      </c>
      <c r="I59" s="78">
        <v>0</v>
      </c>
      <c r="J59" s="79">
        <v>0</v>
      </c>
      <c r="K59" s="80" t="s">
        <v>88</v>
      </c>
      <c r="L59" s="81">
        <v>0</v>
      </c>
      <c r="M59" s="81">
        <v>165</v>
      </c>
      <c r="N59" s="86">
        <v>26</v>
      </c>
      <c r="O59" s="5"/>
    </row>
    <row r="60" spans="1:15" ht="13.75" customHeight="1">
      <c r="B60" s="6"/>
      <c r="C60" s="6"/>
      <c r="D60" s="36" t="s">
        <v>0</v>
      </c>
      <c r="E60" s="36" t="s">
        <v>154</v>
      </c>
      <c r="F60" s="88">
        <v>268</v>
      </c>
      <c r="G60" s="88" t="s">
        <v>36</v>
      </c>
      <c r="H60" s="88" t="s">
        <v>36</v>
      </c>
      <c r="I60" s="88">
        <v>0</v>
      </c>
      <c r="J60" s="88">
        <v>0</v>
      </c>
      <c r="K60" s="91" t="s">
        <v>88</v>
      </c>
      <c r="L60" s="88">
        <v>0</v>
      </c>
      <c r="M60" s="88">
        <v>239</v>
      </c>
      <c r="N60" s="90">
        <v>29</v>
      </c>
      <c r="O60" s="5"/>
    </row>
    <row r="61" spans="1:15" ht="13.75" customHeight="1">
      <c r="B61" s="243" t="s">
        <v>159</v>
      </c>
      <c r="C61" s="243"/>
      <c r="D61" s="244" t="s">
        <v>160</v>
      </c>
      <c r="E61" s="244"/>
      <c r="F61" s="244"/>
      <c r="G61" s="244"/>
      <c r="H61" s="244"/>
      <c r="I61" s="244"/>
      <c r="J61" s="244"/>
      <c r="K61" s="244"/>
      <c r="L61" s="244"/>
      <c r="M61" s="244"/>
      <c r="N61" s="244"/>
    </row>
    <row r="62" spans="1:15" ht="13.75" customHeight="1">
      <c r="A62" s="64"/>
      <c r="B62" s="66"/>
      <c r="C62" s="65" t="s">
        <v>161</v>
      </c>
      <c r="D62" s="240" t="s">
        <v>162</v>
      </c>
      <c r="E62" s="240"/>
      <c r="F62" s="240"/>
      <c r="G62" s="240"/>
      <c r="H62" s="240"/>
      <c r="I62" s="240"/>
      <c r="J62" s="240"/>
      <c r="K62" s="240"/>
      <c r="L62" s="240"/>
      <c r="M62" s="240"/>
      <c r="N62" s="240"/>
    </row>
    <row r="63" spans="1:15" ht="13.75" customHeight="1">
      <c r="A63" s="64"/>
      <c r="B63" s="66"/>
      <c r="C63" s="65" t="s">
        <v>163</v>
      </c>
      <c r="D63" s="245" t="s">
        <v>164</v>
      </c>
      <c r="E63" s="245"/>
      <c r="F63" s="245"/>
      <c r="G63" s="245"/>
      <c r="H63" s="245"/>
      <c r="I63" s="245"/>
      <c r="J63" s="245"/>
      <c r="K63" s="245"/>
      <c r="L63" s="245"/>
      <c r="M63" s="245"/>
      <c r="N63" s="245"/>
    </row>
    <row r="64" spans="1:15" ht="13.75" customHeight="1">
      <c r="A64" s="64"/>
      <c r="B64" s="66"/>
      <c r="C64" s="95" t="s">
        <v>184</v>
      </c>
      <c r="D64" s="245" t="s">
        <v>168</v>
      </c>
      <c r="E64" s="245"/>
      <c r="F64" s="245"/>
      <c r="G64" s="245"/>
      <c r="H64" s="245"/>
      <c r="I64" s="245"/>
      <c r="J64" s="245"/>
      <c r="K64" s="245"/>
      <c r="L64" s="245"/>
      <c r="M64" s="245"/>
      <c r="N64" s="245"/>
    </row>
    <row r="65" spans="1:14" ht="13.75" customHeight="1">
      <c r="A65" s="64"/>
      <c r="B65" s="66"/>
      <c r="C65" s="96" t="s">
        <v>185</v>
      </c>
      <c r="D65" s="240" t="s">
        <v>170</v>
      </c>
      <c r="E65" s="240"/>
      <c r="F65" s="240"/>
      <c r="G65" s="240"/>
      <c r="H65" s="240"/>
      <c r="I65" s="240"/>
      <c r="J65" s="240"/>
      <c r="K65" s="240"/>
      <c r="L65" s="240"/>
      <c r="M65" s="240"/>
      <c r="N65" s="240"/>
    </row>
    <row r="66" spans="1:14" ht="26.5" customHeight="1">
      <c r="A66" s="68"/>
      <c r="B66" s="65"/>
      <c r="C66" s="96" t="s">
        <v>186</v>
      </c>
      <c r="D66" s="246" t="s">
        <v>178</v>
      </c>
      <c r="E66" s="246"/>
      <c r="F66" s="246"/>
      <c r="G66" s="246"/>
      <c r="H66" s="246"/>
      <c r="I66" s="246"/>
      <c r="J66" s="246"/>
      <c r="K66" s="246"/>
      <c r="L66" s="246"/>
      <c r="M66" s="246"/>
      <c r="N66" s="246"/>
    </row>
    <row r="67" spans="1:14" ht="13.75" customHeight="1">
      <c r="A67" s="68"/>
      <c r="B67" s="65"/>
      <c r="C67" s="96" t="s">
        <v>187</v>
      </c>
      <c r="D67" s="240" t="s">
        <v>101</v>
      </c>
      <c r="E67" s="240"/>
      <c r="F67" s="240"/>
      <c r="G67" s="240"/>
      <c r="H67" s="240"/>
      <c r="I67" s="240"/>
      <c r="J67" s="240"/>
      <c r="K67" s="240"/>
      <c r="L67" s="240"/>
      <c r="M67" s="240"/>
      <c r="N67" s="240"/>
    </row>
    <row r="68" spans="1:14" ht="13.75" customHeight="1">
      <c r="B68" s="235" t="s">
        <v>175</v>
      </c>
      <c r="C68" s="235"/>
      <c r="D68" s="240" t="s">
        <v>176</v>
      </c>
      <c r="E68" s="240"/>
      <c r="F68" s="240"/>
      <c r="G68" s="240"/>
      <c r="H68" s="240"/>
      <c r="I68" s="240"/>
      <c r="J68" s="240"/>
      <c r="K68" s="240"/>
      <c r="L68" s="240"/>
      <c r="M68" s="240"/>
      <c r="N68" s="240"/>
    </row>
    <row r="69" spans="1:14" ht="13.75" customHeight="1">
      <c r="A69" s="64"/>
      <c r="B69" s="66"/>
      <c r="C69" s="66"/>
      <c r="D69" s="211" t="s">
        <v>177</v>
      </c>
      <c r="E69" s="211"/>
      <c r="F69" s="211"/>
      <c r="G69" s="211"/>
      <c r="H69" s="211"/>
      <c r="I69" s="211"/>
      <c r="J69" s="211"/>
      <c r="K69" s="211"/>
      <c r="L69" s="211"/>
      <c r="M69" s="211"/>
      <c r="N69" s="211"/>
    </row>
  </sheetData>
  <mergeCells count="28">
    <mergeCell ref="D67:N67"/>
    <mergeCell ref="B68:C68"/>
    <mergeCell ref="D68:N68"/>
    <mergeCell ref="D69:N69"/>
    <mergeCell ref="D64:N64"/>
    <mergeCell ref="D65:N65"/>
    <mergeCell ref="D66:N66"/>
    <mergeCell ref="D48:E48"/>
    <mergeCell ref="B61:C61"/>
    <mergeCell ref="D61:N61"/>
    <mergeCell ref="D62:N62"/>
    <mergeCell ref="D63:N63"/>
    <mergeCell ref="D56:E56"/>
    <mergeCell ref="C46:E46"/>
    <mergeCell ref="B1:N1"/>
    <mergeCell ref="B8:E8"/>
    <mergeCell ref="D12:E12"/>
    <mergeCell ref="G4:M4"/>
    <mergeCell ref="H5:L5"/>
    <mergeCell ref="B4:E7"/>
    <mergeCell ref="B10:E10"/>
    <mergeCell ref="D31:E31"/>
    <mergeCell ref="F4:F7"/>
    <mergeCell ref="N4:N7"/>
    <mergeCell ref="G5:G7"/>
    <mergeCell ref="M5:M7"/>
    <mergeCell ref="H6:H7"/>
    <mergeCell ref="L6:L7"/>
  </mergeCells>
  <phoneticPr fontId="2"/>
  <printOptions gridLinesSet="0"/>
  <pageMargins left="1.0236220472440944" right="0.19685039370078741" top="0.98425196850393704" bottom="0.74803149606299213" header="0.51181102362204722" footer="0.51181102362204722"/>
  <pageSetup paperSize="9" scale="54" orientation="portrait" verticalDpi="4294967292" r:id="rId1"/>
  <headerFooter alignWithMargins="0">
    <oddHeader>&amp;L&amp;"ＭＳ 明朝,標準"&amp;10&amp;D&amp;T&amp;R&amp;"ＭＳ 明朝,標準"&amp;10&amp;A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53"/>
  <sheetViews>
    <sheetView view="pageBreakPreview" topLeftCell="A19" zoomScale="60" zoomScaleNormal="100" workbookViewId="0">
      <selection activeCell="H62" sqref="H62"/>
    </sheetView>
  </sheetViews>
  <sheetFormatPr defaultRowHeight="13.75" customHeight="1"/>
  <cols>
    <col min="1" max="1" width="1.875" style="1" customWidth="1"/>
    <col min="2" max="3" width="3.125" style="1" customWidth="1"/>
    <col min="4" max="4" width="1.625" style="1" customWidth="1"/>
    <col min="5" max="5" width="29.375" style="1" bestFit="1" customWidth="1"/>
    <col min="6" max="6" width="7.75" style="1" customWidth="1"/>
    <col min="7" max="7" width="6.5" style="1" bestFit="1" customWidth="1"/>
    <col min="8" max="8" width="10.5" style="1" bestFit="1" customWidth="1"/>
    <col min="9" max="9" width="13.125" style="1" bestFit="1" customWidth="1"/>
    <col min="10" max="10" width="16.625" style="1" bestFit="1" customWidth="1"/>
    <col min="11" max="11" width="10.875" style="1" bestFit="1" customWidth="1"/>
    <col min="12" max="12" width="12.5" style="1" bestFit="1" customWidth="1"/>
    <col min="13" max="13" width="5.875" style="1" bestFit="1" customWidth="1"/>
    <col min="14" max="14" width="5.5" style="1" bestFit="1" customWidth="1"/>
    <col min="15" max="15" width="10.625" style="1" customWidth="1"/>
    <col min="16" max="16" width="6.125" style="1" customWidth="1"/>
    <col min="17" max="17" width="3.375" style="1" customWidth="1"/>
    <col min="18" max="19" width="3.125" style="1" customWidth="1"/>
    <col min="20" max="20" width="26.25" style="1" bestFit="1" customWidth="1"/>
    <col min="21" max="21" width="6.625" style="1" bestFit="1" customWidth="1"/>
    <col min="22" max="22" width="10.625" style="1" bestFit="1" customWidth="1"/>
    <col min="23" max="23" width="5.875" style="1" bestFit="1" customWidth="1"/>
    <col min="24" max="24" width="21.125" style="1" bestFit="1" customWidth="1"/>
    <col min="25" max="25" width="4" style="1" bestFit="1" customWidth="1"/>
    <col min="26" max="26" width="6.875" style="1" bestFit="1" customWidth="1"/>
    <col min="27" max="27" width="5.5" style="1" bestFit="1" customWidth="1"/>
    <col min="28" max="16384" width="9" style="1"/>
  </cols>
  <sheetData>
    <row r="1" spans="2:27" ht="13.75" customHeight="1">
      <c r="D1" s="41"/>
      <c r="E1" s="42"/>
      <c r="F1" s="42"/>
      <c r="G1" s="42"/>
      <c r="H1" s="42"/>
      <c r="I1" s="42"/>
      <c r="J1" s="42"/>
      <c r="K1" s="42"/>
      <c r="L1" s="42"/>
      <c r="M1" s="42"/>
      <c r="N1" s="42"/>
      <c r="O1" s="42"/>
      <c r="P1" s="42"/>
      <c r="R1" s="97"/>
      <c r="S1" s="98"/>
      <c r="T1" s="98"/>
      <c r="U1" s="98"/>
      <c r="V1" s="98"/>
      <c r="W1" s="98"/>
      <c r="X1" s="98"/>
      <c r="Y1" s="98"/>
      <c r="Z1" s="98"/>
      <c r="AA1" s="98"/>
    </row>
    <row r="2" spans="2:27" ht="13.75" customHeight="1" thickBot="1">
      <c r="B2" s="99" t="s">
        <v>188</v>
      </c>
      <c r="C2" s="2"/>
      <c r="D2" s="3"/>
      <c r="E2" s="4"/>
      <c r="F2" s="4"/>
      <c r="G2" s="4"/>
      <c r="H2" s="4"/>
      <c r="I2" s="4"/>
      <c r="J2" s="4"/>
      <c r="K2" s="4"/>
      <c r="L2" s="4"/>
      <c r="M2" s="4"/>
      <c r="O2" s="14"/>
      <c r="P2" s="109" t="s">
        <v>195</v>
      </c>
      <c r="R2" s="100" t="s">
        <v>189</v>
      </c>
      <c r="S2" s="55"/>
      <c r="T2" s="55"/>
      <c r="U2" s="55"/>
      <c r="V2" s="55"/>
      <c r="W2" s="55"/>
      <c r="X2" s="55"/>
      <c r="Y2" s="55"/>
      <c r="Z2" s="55"/>
      <c r="AA2" s="109" t="s">
        <v>195</v>
      </c>
    </row>
    <row r="3" spans="2:27" ht="13.75" customHeight="1" thickTop="1">
      <c r="B3" s="215" t="s">
        <v>104</v>
      </c>
      <c r="C3" s="215"/>
      <c r="D3" s="215"/>
      <c r="E3" s="216"/>
      <c r="F3" s="259" t="s">
        <v>196</v>
      </c>
      <c r="G3" s="223" t="s">
        <v>270</v>
      </c>
      <c r="H3" s="224"/>
      <c r="I3" s="224"/>
      <c r="J3" s="224"/>
      <c r="K3" s="224"/>
      <c r="L3" s="224"/>
      <c r="M3" s="225"/>
      <c r="N3" s="259" t="s">
        <v>204</v>
      </c>
      <c r="O3" s="261" t="s">
        <v>205</v>
      </c>
      <c r="P3" s="226" t="s">
        <v>199</v>
      </c>
      <c r="Q3" s="5"/>
      <c r="R3" s="215" t="s">
        <v>233</v>
      </c>
      <c r="S3" s="215"/>
      <c r="T3" s="216"/>
      <c r="U3" s="251" t="s">
        <v>234</v>
      </c>
      <c r="V3" s="253" t="s">
        <v>235</v>
      </c>
      <c r="W3" s="254"/>
      <c r="X3" s="255"/>
      <c r="Y3" s="248" t="s">
        <v>236</v>
      </c>
      <c r="Z3" s="256"/>
      <c r="AA3" s="248" t="s">
        <v>237</v>
      </c>
    </row>
    <row r="4" spans="2:27" ht="27.2">
      <c r="B4" s="217"/>
      <c r="C4" s="217"/>
      <c r="D4" s="217"/>
      <c r="E4" s="218"/>
      <c r="F4" s="214"/>
      <c r="G4" s="213" t="s">
        <v>197</v>
      </c>
      <c r="H4" s="228" t="s">
        <v>272</v>
      </c>
      <c r="I4" s="229"/>
      <c r="J4" s="229"/>
      <c r="K4" s="229"/>
      <c r="L4" s="230"/>
      <c r="M4" s="213" t="s">
        <v>200</v>
      </c>
      <c r="N4" s="214"/>
      <c r="O4" s="262"/>
      <c r="P4" s="227"/>
      <c r="Q4" s="5"/>
      <c r="R4" s="219"/>
      <c r="S4" s="219"/>
      <c r="T4" s="220"/>
      <c r="U4" s="252"/>
      <c r="V4" s="111" t="s">
        <v>239</v>
      </c>
      <c r="W4" s="111" t="s">
        <v>238</v>
      </c>
      <c r="X4" s="112" t="s">
        <v>244</v>
      </c>
      <c r="Y4" s="249"/>
      <c r="Z4" s="257"/>
      <c r="AA4" s="249"/>
    </row>
    <row r="5" spans="2:27" ht="45" customHeight="1">
      <c r="B5" s="217"/>
      <c r="C5" s="217"/>
      <c r="D5" s="217"/>
      <c r="E5" s="218"/>
      <c r="F5" s="214"/>
      <c r="G5" s="214"/>
      <c r="H5" s="213" t="s">
        <v>198</v>
      </c>
      <c r="I5" s="56" t="s">
        <v>274</v>
      </c>
      <c r="J5" s="56" t="s">
        <v>275</v>
      </c>
      <c r="K5" s="21" t="s">
        <v>278</v>
      </c>
      <c r="L5" s="56" t="s">
        <v>280</v>
      </c>
      <c r="M5" s="214"/>
      <c r="N5" s="214"/>
      <c r="O5" s="262"/>
      <c r="P5" s="227"/>
      <c r="Q5" s="5"/>
      <c r="R5" s="232" t="s">
        <v>231</v>
      </c>
      <c r="S5" s="232"/>
      <c r="T5" s="233"/>
      <c r="U5" s="84">
        <v>10268</v>
      </c>
      <c r="V5" s="84">
        <v>8399</v>
      </c>
      <c r="W5" s="84">
        <v>1669</v>
      </c>
      <c r="X5" s="84">
        <v>13</v>
      </c>
      <c r="Y5" s="84">
        <v>15</v>
      </c>
      <c r="Z5" s="101" t="s">
        <v>250</v>
      </c>
      <c r="AA5" s="84">
        <v>172</v>
      </c>
    </row>
    <row r="6" spans="2:27" ht="13.75" customHeight="1">
      <c r="B6" s="219"/>
      <c r="C6" s="219"/>
      <c r="D6" s="219"/>
      <c r="E6" s="220"/>
      <c r="F6" s="260"/>
      <c r="G6" s="260"/>
      <c r="H6" s="260"/>
      <c r="I6" s="22" t="s">
        <v>202</v>
      </c>
      <c r="J6" s="110" t="s">
        <v>203</v>
      </c>
      <c r="K6" s="23" t="s">
        <v>201</v>
      </c>
      <c r="L6" s="22"/>
      <c r="M6" s="260"/>
      <c r="N6" s="260"/>
      <c r="O6" s="263"/>
      <c r="P6" s="258"/>
      <c r="Q6" s="5"/>
      <c r="R6" s="27"/>
      <c r="S6" s="27"/>
      <c r="T6" s="28"/>
      <c r="U6" s="86"/>
      <c r="V6" s="102">
        <v>5353</v>
      </c>
      <c r="W6" s="102">
        <v>4</v>
      </c>
      <c r="X6" s="103"/>
      <c r="Y6" s="103"/>
      <c r="Z6" s="101"/>
      <c r="AA6" s="86"/>
    </row>
    <row r="7" spans="2:27" ht="13.75" customHeight="1">
      <c r="B7" s="231" t="s">
        <v>119</v>
      </c>
      <c r="C7" s="231"/>
      <c r="D7" s="231"/>
      <c r="E7" s="210"/>
      <c r="F7" s="74">
        <v>66919</v>
      </c>
      <c r="G7" s="74">
        <v>5</v>
      </c>
      <c r="H7" s="74">
        <v>63</v>
      </c>
      <c r="I7" s="74">
        <v>65616</v>
      </c>
      <c r="J7" s="74">
        <v>38924</v>
      </c>
      <c r="K7" s="75">
        <v>59.320897342111678</v>
      </c>
      <c r="L7" s="74">
        <v>2954</v>
      </c>
      <c r="M7" s="74">
        <v>1027</v>
      </c>
      <c r="N7" s="74">
        <v>72</v>
      </c>
      <c r="O7" s="105">
        <v>0.10759276139810817</v>
      </c>
      <c r="P7" s="76">
        <v>136</v>
      </c>
      <c r="Q7" s="5"/>
      <c r="R7" s="27"/>
      <c r="S7" s="232" t="s">
        <v>232</v>
      </c>
      <c r="T7" s="250"/>
      <c r="U7" s="79">
        <v>9652</v>
      </c>
      <c r="V7" s="84">
        <v>8399</v>
      </c>
      <c r="W7" s="84">
        <v>1143</v>
      </c>
      <c r="X7" s="86">
        <v>0</v>
      </c>
      <c r="Y7" s="84">
        <v>10</v>
      </c>
      <c r="Z7" s="104" t="s">
        <v>250</v>
      </c>
      <c r="AA7" s="84">
        <v>100</v>
      </c>
    </row>
    <row r="8" spans="2:27" ht="13.75" customHeight="1">
      <c r="B8" s="24"/>
      <c r="C8" s="24"/>
      <c r="D8" s="25"/>
      <c r="E8" s="26"/>
      <c r="F8" s="85"/>
      <c r="G8" s="78"/>
      <c r="H8" s="78"/>
      <c r="I8" s="78"/>
      <c r="J8" s="79"/>
      <c r="K8" s="80"/>
      <c r="L8" s="81"/>
      <c r="M8" s="81"/>
      <c r="N8" s="81"/>
      <c r="O8" s="80"/>
      <c r="P8" s="82"/>
      <c r="Q8" s="5"/>
      <c r="R8" s="27"/>
      <c r="S8" s="27"/>
      <c r="T8" s="27" t="s">
        <v>241</v>
      </c>
      <c r="U8" s="79">
        <v>318</v>
      </c>
      <c r="V8" s="86">
        <v>0</v>
      </c>
      <c r="W8" s="84">
        <v>283</v>
      </c>
      <c r="X8" s="86">
        <v>0</v>
      </c>
      <c r="Y8" s="84">
        <v>3</v>
      </c>
      <c r="Z8" s="104" t="s">
        <v>251</v>
      </c>
      <c r="AA8" s="84">
        <v>32</v>
      </c>
    </row>
    <row r="9" spans="2:27" ht="13.75" customHeight="1">
      <c r="B9" s="24"/>
      <c r="C9" s="232" t="s">
        <v>206</v>
      </c>
      <c r="D9" s="232"/>
      <c r="E9" s="233"/>
      <c r="F9" s="79">
        <v>66586</v>
      </c>
      <c r="G9" s="79">
        <v>5</v>
      </c>
      <c r="H9" s="79">
        <v>63</v>
      </c>
      <c r="I9" s="79">
        <v>65350</v>
      </c>
      <c r="J9" s="79">
        <v>38748</v>
      </c>
      <c r="K9" s="83">
        <v>59.29303749043612</v>
      </c>
      <c r="L9" s="79">
        <v>2945</v>
      </c>
      <c r="M9" s="79">
        <v>960</v>
      </c>
      <c r="N9" s="79">
        <v>72</v>
      </c>
      <c r="O9" s="80">
        <v>0.10813083831436036</v>
      </c>
      <c r="P9" s="84">
        <v>136</v>
      </c>
      <c r="Q9" s="5"/>
      <c r="R9" s="27"/>
      <c r="S9" s="27"/>
      <c r="T9" s="27" t="s">
        <v>242</v>
      </c>
      <c r="U9" s="79">
        <v>8442</v>
      </c>
      <c r="V9" s="84">
        <v>7914</v>
      </c>
      <c r="W9" s="84">
        <v>502</v>
      </c>
      <c r="X9" s="86">
        <v>0</v>
      </c>
      <c r="Y9" s="84">
        <v>6</v>
      </c>
      <c r="Z9" s="104" t="s">
        <v>250</v>
      </c>
      <c r="AA9" s="84">
        <v>20</v>
      </c>
    </row>
    <row r="10" spans="2:27" ht="13.75" customHeight="1">
      <c r="B10" s="29"/>
      <c r="C10" s="29"/>
      <c r="D10" s="231" t="s">
        <v>207</v>
      </c>
      <c r="E10" s="210"/>
      <c r="F10" s="79">
        <v>39803</v>
      </c>
      <c r="G10" s="79">
        <v>5</v>
      </c>
      <c r="H10" s="79">
        <v>61</v>
      </c>
      <c r="I10" s="79">
        <v>39171</v>
      </c>
      <c r="J10" s="79">
        <v>21730</v>
      </c>
      <c r="K10" s="83">
        <v>55.474713435960275</v>
      </c>
      <c r="L10" s="79">
        <v>2148</v>
      </c>
      <c r="M10" s="79">
        <v>418</v>
      </c>
      <c r="N10" s="79">
        <v>65</v>
      </c>
      <c r="O10" s="80">
        <v>0.16330427354722007</v>
      </c>
      <c r="P10" s="84">
        <v>83</v>
      </c>
      <c r="Q10" s="5"/>
      <c r="R10" s="27"/>
      <c r="S10" s="27"/>
      <c r="T10" s="27" t="s">
        <v>155</v>
      </c>
      <c r="U10" s="79">
        <v>15</v>
      </c>
      <c r="V10" s="79">
        <v>15</v>
      </c>
      <c r="W10" s="86">
        <v>0</v>
      </c>
      <c r="X10" s="86">
        <v>0</v>
      </c>
      <c r="Y10" s="84">
        <v>0</v>
      </c>
      <c r="Z10" s="104"/>
      <c r="AA10" s="84">
        <v>0</v>
      </c>
    </row>
    <row r="11" spans="2:27" ht="13.75" customHeight="1">
      <c r="B11" s="24"/>
      <c r="C11" s="24"/>
      <c r="D11" s="29"/>
      <c r="E11" s="25" t="s">
        <v>92</v>
      </c>
      <c r="F11" s="79">
        <v>590</v>
      </c>
      <c r="G11" s="79">
        <v>3</v>
      </c>
      <c r="H11" s="79">
        <v>16</v>
      </c>
      <c r="I11" s="79">
        <v>561</v>
      </c>
      <c r="J11" s="79">
        <v>106</v>
      </c>
      <c r="K11" s="83">
        <v>18.894830659536542</v>
      </c>
      <c r="L11" s="79">
        <v>28</v>
      </c>
      <c r="M11" s="79">
        <v>0</v>
      </c>
      <c r="N11" s="79">
        <v>4</v>
      </c>
      <c r="O11" s="80">
        <v>0.67796610169491522</v>
      </c>
      <c r="P11" s="84">
        <v>6</v>
      </c>
      <c r="Q11" s="5"/>
      <c r="R11" s="27"/>
      <c r="S11" s="27"/>
      <c r="T11" s="27" t="s">
        <v>246</v>
      </c>
      <c r="U11" s="79">
        <v>295</v>
      </c>
      <c r="V11" s="79">
        <v>245</v>
      </c>
      <c r="W11" s="79">
        <v>48</v>
      </c>
      <c r="X11" s="86">
        <v>0</v>
      </c>
      <c r="Y11" s="84">
        <v>1</v>
      </c>
      <c r="Z11" s="104" t="s">
        <v>252</v>
      </c>
      <c r="AA11" s="84">
        <v>1</v>
      </c>
    </row>
    <row r="12" spans="2:27" s="14" customFormat="1" ht="13.75" customHeight="1">
      <c r="B12" s="24"/>
      <c r="C12" s="24"/>
      <c r="D12" s="29"/>
      <c r="E12" s="25" t="s">
        <v>208</v>
      </c>
      <c r="F12" s="79">
        <v>1248</v>
      </c>
      <c r="G12" s="79">
        <v>2</v>
      </c>
      <c r="H12" s="79">
        <v>42</v>
      </c>
      <c r="I12" s="79">
        <v>1200</v>
      </c>
      <c r="J12" s="79">
        <v>154</v>
      </c>
      <c r="K12" s="83">
        <v>12.833333333333332</v>
      </c>
      <c r="L12" s="79">
        <v>53</v>
      </c>
      <c r="M12" s="79">
        <v>0</v>
      </c>
      <c r="N12" s="79">
        <v>2</v>
      </c>
      <c r="O12" s="80">
        <v>0.16025641025641024</v>
      </c>
      <c r="P12" s="84">
        <v>2</v>
      </c>
      <c r="Q12" s="4"/>
      <c r="R12" s="27"/>
      <c r="S12" s="27"/>
      <c r="T12" s="27" t="s">
        <v>249</v>
      </c>
      <c r="U12" s="79">
        <v>6</v>
      </c>
      <c r="V12" s="86">
        <v>2</v>
      </c>
      <c r="W12" s="79">
        <v>4</v>
      </c>
      <c r="X12" s="86">
        <v>0</v>
      </c>
      <c r="Y12" s="84">
        <v>0</v>
      </c>
      <c r="Z12" s="104"/>
      <c r="AA12" s="84">
        <v>0</v>
      </c>
    </row>
    <row r="13" spans="2:27" ht="13.75" customHeight="1">
      <c r="B13" s="24"/>
      <c r="C13" s="24"/>
      <c r="D13" s="29"/>
      <c r="E13" s="25" t="s">
        <v>209</v>
      </c>
      <c r="F13" s="79">
        <v>4568</v>
      </c>
      <c r="G13" s="79">
        <v>0</v>
      </c>
      <c r="H13" s="79">
        <v>0</v>
      </c>
      <c r="I13" s="79">
        <v>4400</v>
      </c>
      <c r="J13" s="79">
        <v>2352</v>
      </c>
      <c r="K13" s="83">
        <v>53.454545454545453</v>
      </c>
      <c r="L13" s="79">
        <v>377</v>
      </c>
      <c r="M13" s="79">
        <v>151</v>
      </c>
      <c r="N13" s="79">
        <v>9</v>
      </c>
      <c r="O13" s="80">
        <v>0.19702276707530647</v>
      </c>
      <c r="P13" s="84">
        <v>8</v>
      </c>
      <c r="Q13" s="5"/>
      <c r="R13" s="27"/>
      <c r="S13" s="27"/>
      <c r="T13" s="27" t="s">
        <v>255</v>
      </c>
      <c r="U13" s="79">
        <v>138</v>
      </c>
      <c r="V13" s="86">
        <v>0</v>
      </c>
      <c r="W13" s="79">
        <v>99</v>
      </c>
      <c r="X13" s="86">
        <v>0</v>
      </c>
      <c r="Y13" s="84">
        <v>0</v>
      </c>
      <c r="Z13" s="104"/>
      <c r="AA13" s="84">
        <v>39</v>
      </c>
    </row>
    <row r="14" spans="2:27" ht="13.75" customHeight="1">
      <c r="B14" s="24"/>
      <c r="C14" s="24"/>
      <c r="D14" s="29"/>
      <c r="E14" s="25" t="s">
        <v>210</v>
      </c>
      <c r="F14" s="79">
        <v>12216</v>
      </c>
      <c r="G14" s="79">
        <v>0</v>
      </c>
      <c r="H14" s="79">
        <v>0</v>
      </c>
      <c r="I14" s="79">
        <v>12107</v>
      </c>
      <c r="J14" s="79">
        <v>5120</v>
      </c>
      <c r="K14" s="83">
        <v>42.289584537870653</v>
      </c>
      <c r="L14" s="79">
        <v>685</v>
      </c>
      <c r="M14" s="79">
        <v>90</v>
      </c>
      <c r="N14" s="79">
        <v>4</v>
      </c>
      <c r="O14" s="80">
        <v>3.274394237066143E-2</v>
      </c>
      <c r="P14" s="84">
        <v>15</v>
      </c>
      <c r="Q14" s="5"/>
      <c r="R14" s="27"/>
      <c r="S14" s="27"/>
      <c r="T14" s="27" t="s">
        <v>240</v>
      </c>
      <c r="U14" s="79">
        <v>438</v>
      </c>
      <c r="V14" s="79">
        <v>223</v>
      </c>
      <c r="W14" s="79">
        <v>207</v>
      </c>
      <c r="X14" s="86">
        <v>0</v>
      </c>
      <c r="Y14" s="84">
        <v>0</v>
      </c>
      <c r="Z14" s="104"/>
      <c r="AA14" s="84">
        <v>8</v>
      </c>
    </row>
    <row r="15" spans="2:27" ht="13.75" customHeight="1">
      <c r="B15" s="24"/>
      <c r="C15" s="24"/>
      <c r="D15" s="29"/>
      <c r="E15" s="25" t="s">
        <v>211</v>
      </c>
      <c r="F15" s="79">
        <v>4887</v>
      </c>
      <c r="G15" s="79">
        <v>0</v>
      </c>
      <c r="H15" s="79">
        <v>0</v>
      </c>
      <c r="I15" s="79">
        <v>4878</v>
      </c>
      <c r="J15" s="79">
        <v>2474</v>
      </c>
      <c r="K15" s="83">
        <v>50.717507175071752</v>
      </c>
      <c r="L15" s="79">
        <v>246</v>
      </c>
      <c r="M15" s="79">
        <v>0</v>
      </c>
      <c r="N15" s="79">
        <v>5</v>
      </c>
      <c r="O15" s="80">
        <v>0.10231225700838961</v>
      </c>
      <c r="P15" s="84">
        <v>4</v>
      </c>
      <c r="Q15" s="5"/>
      <c r="R15" s="27"/>
      <c r="S15" s="231" t="s">
        <v>223</v>
      </c>
      <c r="T15" s="210"/>
      <c r="U15" s="79">
        <v>616</v>
      </c>
      <c r="V15" s="86">
        <v>0</v>
      </c>
      <c r="W15" s="79">
        <v>526</v>
      </c>
      <c r="X15" s="79">
        <v>13</v>
      </c>
      <c r="Y15" s="84">
        <v>5</v>
      </c>
      <c r="Z15" s="104" t="s">
        <v>191</v>
      </c>
      <c r="AA15" s="84">
        <v>72</v>
      </c>
    </row>
    <row r="16" spans="2:27" ht="13.75" customHeight="1">
      <c r="B16" s="24"/>
      <c r="C16" s="24"/>
      <c r="D16" s="29"/>
      <c r="E16" s="25" t="s">
        <v>127</v>
      </c>
      <c r="F16" s="79">
        <v>1302</v>
      </c>
      <c r="G16" s="79">
        <v>0</v>
      </c>
      <c r="H16" s="79">
        <v>0</v>
      </c>
      <c r="I16" s="79">
        <v>1296</v>
      </c>
      <c r="J16" s="79">
        <v>703</v>
      </c>
      <c r="K16" s="83">
        <v>54.243827160493829</v>
      </c>
      <c r="L16" s="79">
        <v>74</v>
      </c>
      <c r="M16" s="79">
        <v>0</v>
      </c>
      <c r="N16" s="79">
        <v>5</v>
      </c>
      <c r="O16" s="80">
        <v>0.38402457757296465</v>
      </c>
      <c r="P16" s="84">
        <v>1</v>
      </c>
      <c r="Q16" s="5"/>
      <c r="R16" s="27"/>
      <c r="S16" s="27"/>
      <c r="T16" s="30" t="s">
        <v>141</v>
      </c>
      <c r="U16" s="79">
        <v>3</v>
      </c>
      <c r="V16" s="86">
        <v>0</v>
      </c>
      <c r="W16" s="79">
        <v>1</v>
      </c>
      <c r="X16" s="86">
        <v>0</v>
      </c>
      <c r="Y16" s="84">
        <v>0</v>
      </c>
      <c r="Z16" s="104"/>
      <c r="AA16" s="84">
        <v>2</v>
      </c>
    </row>
    <row r="17" spans="2:30" ht="13.75" customHeight="1">
      <c r="B17" s="24"/>
      <c r="C17" s="24"/>
      <c r="D17" s="29"/>
      <c r="E17" s="25" t="s">
        <v>129</v>
      </c>
      <c r="F17" s="79">
        <v>632</v>
      </c>
      <c r="G17" s="79">
        <v>0</v>
      </c>
      <c r="H17" s="79">
        <v>0</v>
      </c>
      <c r="I17" s="79">
        <v>618</v>
      </c>
      <c r="J17" s="79">
        <v>297</v>
      </c>
      <c r="K17" s="83">
        <v>48.05825242718447</v>
      </c>
      <c r="L17" s="79">
        <v>19</v>
      </c>
      <c r="M17" s="79">
        <v>10</v>
      </c>
      <c r="N17" s="79">
        <v>3</v>
      </c>
      <c r="O17" s="80">
        <v>0.4746835443037975</v>
      </c>
      <c r="P17" s="84">
        <v>1</v>
      </c>
      <c r="Q17" s="5"/>
      <c r="R17" s="27"/>
      <c r="S17" s="27"/>
      <c r="T17" s="30" t="s">
        <v>97</v>
      </c>
      <c r="U17" s="79">
        <v>86</v>
      </c>
      <c r="V17" s="86">
        <v>0</v>
      </c>
      <c r="W17" s="79">
        <v>83</v>
      </c>
      <c r="X17" s="86">
        <v>0</v>
      </c>
      <c r="Y17" s="84">
        <v>1</v>
      </c>
      <c r="Z17" s="104" t="s">
        <v>192</v>
      </c>
      <c r="AA17" s="84">
        <v>2</v>
      </c>
    </row>
    <row r="18" spans="2:30" ht="13.75" customHeight="1">
      <c r="B18" s="24"/>
      <c r="C18" s="24"/>
      <c r="D18" s="29"/>
      <c r="E18" s="25" t="s">
        <v>212</v>
      </c>
      <c r="F18" s="79">
        <v>2275</v>
      </c>
      <c r="G18" s="79">
        <v>0</v>
      </c>
      <c r="H18" s="79">
        <v>2</v>
      </c>
      <c r="I18" s="79">
        <v>2250</v>
      </c>
      <c r="J18" s="79">
        <v>1293</v>
      </c>
      <c r="K18" s="83">
        <v>57.466666666666669</v>
      </c>
      <c r="L18" s="79">
        <v>190</v>
      </c>
      <c r="M18" s="79">
        <v>10</v>
      </c>
      <c r="N18" s="79">
        <v>8</v>
      </c>
      <c r="O18" s="80">
        <v>0.35164835164835162</v>
      </c>
      <c r="P18" s="84">
        <v>5</v>
      </c>
      <c r="Q18" s="5"/>
      <c r="R18" s="62"/>
      <c r="S18" s="62"/>
      <c r="T18" s="30" t="s">
        <v>150</v>
      </c>
      <c r="U18" s="79">
        <v>264</v>
      </c>
      <c r="V18" s="86">
        <v>0</v>
      </c>
      <c r="W18" s="79">
        <v>223</v>
      </c>
      <c r="X18" s="84">
        <v>1</v>
      </c>
      <c r="Y18" s="84">
        <v>3</v>
      </c>
      <c r="Z18" s="104" t="s">
        <v>193</v>
      </c>
      <c r="AA18" s="84">
        <v>37</v>
      </c>
    </row>
    <row r="19" spans="2:30" ht="13.75" customHeight="1">
      <c r="B19" s="24"/>
      <c r="C19" s="24"/>
      <c r="D19" s="29"/>
      <c r="E19" s="25" t="s">
        <v>213</v>
      </c>
      <c r="F19" s="79">
        <v>367</v>
      </c>
      <c r="G19" s="79">
        <v>0</v>
      </c>
      <c r="H19" s="79">
        <v>1</v>
      </c>
      <c r="I19" s="79">
        <v>362</v>
      </c>
      <c r="J19" s="79">
        <v>125</v>
      </c>
      <c r="K19" s="83">
        <v>34.530386740331494</v>
      </c>
      <c r="L19" s="79">
        <v>55</v>
      </c>
      <c r="M19" s="79">
        <v>0</v>
      </c>
      <c r="N19" s="79">
        <v>3</v>
      </c>
      <c r="O19" s="80">
        <v>0.81743869209809261</v>
      </c>
      <c r="P19" s="84">
        <v>1</v>
      </c>
      <c r="Q19" s="5"/>
      <c r="R19" s="63"/>
      <c r="S19" s="63"/>
      <c r="T19" s="63" t="s">
        <v>243</v>
      </c>
      <c r="U19" s="88">
        <v>263</v>
      </c>
      <c r="V19" s="107">
        <v>0</v>
      </c>
      <c r="W19" s="88">
        <v>219</v>
      </c>
      <c r="X19" s="90">
        <v>12</v>
      </c>
      <c r="Y19" s="90">
        <v>1</v>
      </c>
      <c r="Z19" s="108" t="s">
        <v>194</v>
      </c>
      <c r="AA19" s="90">
        <v>31</v>
      </c>
    </row>
    <row r="20" spans="2:30" ht="27.2">
      <c r="B20" s="24"/>
      <c r="C20" s="24"/>
      <c r="D20" s="29"/>
      <c r="E20" s="30" t="s">
        <v>216</v>
      </c>
      <c r="F20" s="79">
        <v>545</v>
      </c>
      <c r="G20" s="79">
        <v>0</v>
      </c>
      <c r="H20" s="79">
        <v>0</v>
      </c>
      <c r="I20" s="79">
        <v>517</v>
      </c>
      <c r="J20" s="79">
        <v>388</v>
      </c>
      <c r="K20" s="83">
        <v>75.048355899419732</v>
      </c>
      <c r="L20" s="79">
        <v>22</v>
      </c>
      <c r="M20" s="79">
        <v>26</v>
      </c>
      <c r="N20" s="79">
        <v>1</v>
      </c>
      <c r="O20" s="80">
        <v>0.1834862385321101</v>
      </c>
      <c r="P20" s="84">
        <v>1</v>
      </c>
      <c r="Q20" s="5"/>
      <c r="R20" s="243" t="s">
        <v>159</v>
      </c>
      <c r="S20" s="243"/>
      <c r="T20" s="68" t="s">
        <v>162</v>
      </c>
      <c r="U20" s="68"/>
      <c r="V20" s="68"/>
      <c r="W20" s="68"/>
      <c r="X20" s="68"/>
      <c r="Y20" s="68"/>
      <c r="Z20" s="68"/>
      <c r="AA20" s="68"/>
      <c r="AB20" s="68"/>
      <c r="AC20" s="68"/>
    </row>
    <row r="21" spans="2:30" ht="13.75" customHeight="1">
      <c r="B21" s="24"/>
      <c r="C21" s="24"/>
      <c r="D21" s="29"/>
      <c r="E21" s="30" t="s">
        <v>135</v>
      </c>
      <c r="F21" s="79">
        <v>650</v>
      </c>
      <c r="G21" s="79">
        <v>0</v>
      </c>
      <c r="H21" s="79">
        <v>0</v>
      </c>
      <c r="I21" s="79">
        <v>613</v>
      </c>
      <c r="J21" s="79">
        <v>372</v>
      </c>
      <c r="K21" s="83">
        <v>60.685154975530175</v>
      </c>
      <c r="L21" s="79">
        <v>66</v>
      </c>
      <c r="M21" s="79">
        <v>33</v>
      </c>
      <c r="N21" s="79">
        <v>0</v>
      </c>
      <c r="O21" s="80">
        <v>0</v>
      </c>
      <c r="P21" s="84">
        <v>4</v>
      </c>
      <c r="Q21" s="5"/>
      <c r="R21" s="66"/>
      <c r="S21" s="65" t="s">
        <v>161</v>
      </c>
      <c r="T21" s="68" t="s">
        <v>101</v>
      </c>
      <c r="U21" s="68"/>
      <c r="V21" s="68"/>
      <c r="W21" s="68"/>
      <c r="X21" s="68"/>
      <c r="Y21" s="68"/>
      <c r="Z21" s="68"/>
      <c r="AA21" s="68"/>
      <c r="AB21" s="68"/>
      <c r="AC21" s="68"/>
    </row>
    <row r="22" spans="2:30" ht="13.75" customHeight="1">
      <c r="B22" s="24"/>
      <c r="C22" s="24"/>
      <c r="D22" s="29"/>
      <c r="E22" s="30" t="s">
        <v>94</v>
      </c>
      <c r="F22" s="79">
        <v>1888</v>
      </c>
      <c r="G22" s="79">
        <v>0</v>
      </c>
      <c r="H22" s="79">
        <v>0</v>
      </c>
      <c r="I22" s="79">
        <v>1884</v>
      </c>
      <c r="J22" s="79">
        <v>1464</v>
      </c>
      <c r="K22" s="83">
        <v>77.70700636942675</v>
      </c>
      <c r="L22" s="79">
        <v>63</v>
      </c>
      <c r="M22" s="79">
        <v>2</v>
      </c>
      <c r="N22" s="79">
        <v>1</v>
      </c>
      <c r="O22" s="80">
        <v>5.2966101694915252E-2</v>
      </c>
      <c r="P22" s="84">
        <v>1</v>
      </c>
      <c r="Q22" s="5"/>
      <c r="R22" s="66"/>
      <c r="S22" s="65" t="s">
        <v>163</v>
      </c>
      <c r="T22" s="72" t="s">
        <v>253</v>
      </c>
      <c r="U22" s="72"/>
      <c r="V22" s="72"/>
      <c r="W22" s="72"/>
      <c r="X22" s="72"/>
      <c r="Y22" s="72"/>
      <c r="Z22" s="72"/>
      <c r="AA22" s="72"/>
      <c r="AB22" s="72"/>
      <c r="AC22" s="72"/>
    </row>
    <row r="23" spans="2:30" ht="13.75" customHeight="1">
      <c r="B23" s="24"/>
      <c r="C23" s="24"/>
      <c r="D23" s="29"/>
      <c r="E23" s="30" t="s">
        <v>137</v>
      </c>
      <c r="F23" s="79">
        <v>450</v>
      </c>
      <c r="G23" s="79">
        <v>0</v>
      </c>
      <c r="H23" s="79">
        <v>0</v>
      </c>
      <c r="I23" s="79">
        <v>435</v>
      </c>
      <c r="J23" s="79">
        <v>194</v>
      </c>
      <c r="K23" s="83">
        <v>44.597701149425291</v>
      </c>
      <c r="L23" s="79">
        <v>34</v>
      </c>
      <c r="M23" s="79">
        <v>15</v>
      </c>
      <c r="N23" s="79">
        <v>0</v>
      </c>
      <c r="O23" s="80">
        <v>0</v>
      </c>
      <c r="P23" s="84">
        <v>0</v>
      </c>
      <c r="Q23" s="5"/>
      <c r="R23" s="66"/>
      <c r="S23" s="95" t="s">
        <v>184</v>
      </c>
      <c r="T23" s="72" t="s">
        <v>254</v>
      </c>
      <c r="U23" s="72"/>
      <c r="V23" s="72"/>
      <c r="W23" s="72"/>
      <c r="X23" s="72"/>
      <c r="Y23" s="72"/>
      <c r="Z23" s="72"/>
      <c r="AA23" s="72"/>
      <c r="AB23" s="72"/>
      <c r="AC23" s="72"/>
    </row>
    <row r="24" spans="2:30" ht="13.75" customHeight="1">
      <c r="B24" s="24"/>
      <c r="C24" s="24"/>
      <c r="D24" s="29"/>
      <c r="E24" s="30" t="s">
        <v>220</v>
      </c>
      <c r="F24" s="85">
        <v>222</v>
      </c>
      <c r="G24" s="79">
        <v>0</v>
      </c>
      <c r="H24" s="78">
        <v>0</v>
      </c>
      <c r="I24" s="78">
        <v>221</v>
      </c>
      <c r="J24" s="79">
        <v>116</v>
      </c>
      <c r="K24" s="80">
        <v>52.488687782805435</v>
      </c>
      <c r="L24" s="81">
        <v>10</v>
      </c>
      <c r="M24" s="81">
        <v>0</v>
      </c>
      <c r="N24" s="81">
        <v>0</v>
      </c>
      <c r="O24" s="80">
        <v>0</v>
      </c>
      <c r="P24" s="82">
        <v>1</v>
      </c>
      <c r="Q24" s="5"/>
      <c r="R24" s="66"/>
      <c r="S24" s="96" t="s">
        <v>185</v>
      </c>
      <c r="T24" s="68" t="s">
        <v>257</v>
      </c>
      <c r="U24" s="68"/>
      <c r="V24" s="68"/>
      <c r="W24" s="68"/>
      <c r="X24" s="68"/>
      <c r="Y24" s="68"/>
      <c r="Z24" s="68"/>
      <c r="AA24" s="68"/>
      <c r="AB24" s="68"/>
      <c r="AC24" s="68"/>
    </row>
    <row r="25" spans="2:30" ht="27.2">
      <c r="B25" s="24"/>
      <c r="C25" s="24"/>
      <c r="D25" s="29"/>
      <c r="E25" s="30" t="s">
        <v>222</v>
      </c>
      <c r="F25" s="85">
        <v>270</v>
      </c>
      <c r="G25" s="79">
        <v>0</v>
      </c>
      <c r="H25" s="78">
        <v>0</v>
      </c>
      <c r="I25" s="78">
        <v>267</v>
      </c>
      <c r="J25" s="79">
        <v>171</v>
      </c>
      <c r="K25" s="80">
        <v>64.044943820224702</v>
      </c>
      <c r="L25" s="81">
        <v>13</v>
      </c>
      <c r="M25" s="81">
        <v>0</v>
      </c>
      <c r="N25" s="81">
        <v>1</v>
      </c>
      <c r="O25" s="80">
        <v>0.37037037037037041</v>
      </c>
      <c r="P25" s="82">
        <v>2</v>
      </c>
      <c r="Q25" s="5"/>
      <c r="T25" s="64" t="s">
        <v>258</v>
      </c>
      <c r="AB25" s="68"/>
      <c r="AC25" s="68"/>
    </row>
    <row r="26" spans="2:30" ht="40.75">
      <c r="B26" s="24"/>
      <c r="C26" s="24"/>
      <c r="D26" s="29"/>
      <c r="E26" s="30" t="s">
        <v>256</v>
      </c>
      <c r="F26" s="79">
        <v>5848</v>
      </c>
      <c r="G26" s="79">
        <v>0</v>
      </c>
      <c r="H26" s="79">
        <v>0</v>
      </c>
      <c r="I26" s="79">
        <v>5761</v>
      </c>
      <c r="J26" s="79">
        <v>5203</v>
      </c>
      <c r="K26" s="83">
        <v>90.314181565700409</v>
      </c>
      <c r="L26" s="79">
        <v>91</v>
      </c>
      <c r="M26" s="79">
        <v>57</v>
      </c>
      <c r="N26" s="79">
        <v>15</v>
      </c>
      <c r="O26" s="80">
        <v>0.25649794801641584</v>
      </c>
      <c r="P26" s="84">
        <v>15</v>
      </c>
      <c r="Q26" s="5"/>
      <c r="R26" s="235" t="s">
        <v>175</v>
      </c>
      <c r="S26" s="235"/>
      <c r="T26" s="68" t="s">
        <v>176</v>
      </c>
      <c r="U26" s="68"/>
      <c r="V26" s="68"/>
      <c r="W26" s="68"/>
      <c r="X26" s="68"/>
      <c r="Y26" s="68"/>
      <c r="Z26" s="68"/>
      <c r="AA26" s="68"/>
      <c r="AB26" s="64"/>
      <c r="AC26" s="64"/>
      <c r="AD26" s="68"/>
    </row>
    <row r="27" spans="2:30" ht="13.75" customHeight="1">
      <c r="B27" s="24"/>
      <c r="C27" s="24"/>
      <c r="D27" s="29"/>
      <c r="E27" s="25" t="s">
        <v>214</v>
      </c>
      <c r="F27" s="79">
        <v>1845</v>
      </c>
      <c r="G27" s="79">
        <v>0</v>
      </c>
      <c r="H27" s="79">
        <v>0</v>
      </c>
      <c r="I27" s="79">
        <v>1801</v>
      </c>
      <c r="J27" s="79">
        <v>1198</v>
      </c>
      <c r="K27" s="83">
        <v>66.51860077734591</v>
      </c>
      <c r="L27" s="79">
        <v>122</v>
      </c>
      <c r="M27" s="79">
        <v>24</v>
      </c>
      <c r="N27" s="79">
        <v>4</v>
      </c>
      <c r="O27" s="80">
        <v>0.21680216802168023</v>
      </c>
      <c r="P27" s="84">
        <v>16</v>
      </c>
      <c r="Q27" s="5"/>
      <c r="R27" s="66"/>
      <c r="S27" s="66"/>
      <c r="T27" s="64" t="s">
        <v>177</v>
      </c>
      <c r="U27" s="64"/>
      <c r="V27" s="64"/>
      <c r="W27" s="64"/>
      <c r="X27" s="64"/>
      <c r="Y27" s="64"/>
      <c r="Z27" s="64"/>
      <c r="AA27" s="64"/>
      <c r="AD27" s="68"/>
    </row>
    <row r="28" spans="2:30" ht="13.6">
      <c r="B28" s="24"/>
      <c r="C28" s="24"/>
      <c r="D28" s="29"/>
      <c r="E28" s="25"/>
      <c r="F28" s="79"/>
      <c r="G28" s="79"/>
      <c r="H28" s="79"/>
      <c r="I28" s="79"/>
      <c r="J28" s="79"/>
      <c r="K28" s="83"/>
      <c r="L28" s="79"/>
      <c r="M28" s="79"/>
      <c r="N28" s="79"/>
      <c r="O28" s="80"/>
      <c r="P28" s="84"/>
      <c r="Q28" s="5"/>
      <c r="AD28" s="72"/>
    </row>
    <row r="29" spans="2:30" ht="13.75" customHeight="1">
      <c r="B29" s="24"/>
      <c r="C29" s="24"/>
      <c r="D29" s="231" t="s">
        <v>223</v>
      </c>
      <c r="E29" s="210"/>
      <c r="F29" s="79">
        <v>26783</v>
      </c>
      <c r="G29" s="79">
        <v>0</v>
      </c>
      <c r="H29" s="79">
        <v>2</v>
      </c>
      <c r="I29" s="79">
        <v>26179</v>
      </c>
      <c r="J29" s="79">
        <v>17018</v>
      </c>
      <c r="K29" s="83">
        <v>65.006302761755606</v>
      </c>
      <c r="L29" s="79">
        <v>797</v>
      </c>
      <c r="M29" s="79">
        <v>542</v>
      </c>
      <c r="N29" s="79">
        <v>7</v>
      </c>
      <c r="O29" s="80">
        <v>2.6135981779486988E-2</v>
      </c>
      <c r="P29" s="84">
        <v>53</v>
      </c>
      <c r="Q29" s="5"/>
      <c r="AD29" s="72"/>
    </row>
    <row r="30" spans="2:30" ht="13.75" customHeight="1">
      <c r="B30" s="24"/>
      <c r="C30" s="24"/>
      <c r="D30" s="29"/>
      <c r="E30" s="30" t="s">
        <v>141</v>
      </c>
      <c r="F30" s="79">
        <v>16</v>
      </c>
      <c r="G30" s="79">
        <v>0</v>
      </c>
      <c r="H30" s="79">
        <v>0</v>
      </c>
      <c r="I30" s="79">
        <v>8</v>
      </c>
      <c r="J30" s="79">
        <v>7</v>
      </c>
      <c r="K30" s="83">
        <v>87.5</v>
      </c>
      <c r="L30" s="79">
        <v>0</v>
      </c>
      <c r="M30" s="79">
        <v>7</v>
      </c>
      <c r="N30" s="79">
        <v>1</v>
      </c>
      <c r="O30" s="80">
        <v>6.25</v>
      </c>
      <c r="P30" s="84">
        <v>0</v>
      </c>
      <c r="Q30" s="5"/>
      <c r="AD30" s="68"/>
    </row>
    <row r="31" spans="2:30" ht="13.75" customHeight="1">
      <c r="B31" s="24"/>
      <c r="C31" s="24"/>
      <c r="D31" s="29"/>
      <c r="E31" s="30" t="s">
        <v>97</v>
      </c>
      <c r="F31" s="79">
        <v>311</v>
      </c>
      <c r="G31" s="79">
        <v>0</v>
      </c>
      <c r="H31" s="79">
        <v>0</v>
      </c>
      <c r="I31" s="79">
        <v>283</v>
      </c>
      <c r="J31" s="79">
        <v>96</v>
      </c>
      <c r="K31" s="83">
        <v>33.922261484098939</v>
      </c>
      <c r="L31" s="79">
        <v>17</v>
      </c>
      <c r="M31" s="79">
        <v>28</v>
      </c>
      <c r="N31" s="79">
        <v>0</v>
      </c>
      <c r="O31" s="80">
        <v>0</v>
      </c>
      <c r="P31" s="84">
        <v>0</v>
      </c>
      <c r="Q31" s="5"/>
      <c r="AD31" s="68"/>
    </row>
    <row r="32" spans="2:30" ht="13.75" customHeight="1">
      <c r="B32" s="24"/>
      <c r="C32" s="24"/>
      <c r="D32" s="29"/>
      <c r="E32" s="30" t="s">
        <v>142</v>
      </c>
      <c r="F32" s="79">
        <v>10205</v>
      </c>
      <c r="G32" s="79">
        <v>0</v>
      </c>
      <c r="H32" s="79">
        <v>2</v>
      </c>
      <c r="I32" s="79">
        <v>10194</v>
      </c>
      <c r="J32" s="79">
        <v>4304</v>
      </c>
      <c r="K32" s="83">
        <v>42.22091426329213</v>
      </c>
      <c r="L32" s="79">
        <v>383</v>
      </c>
      <c r="M32" s="79">
        <v>0</v>
      </c>
      <c r="N32" s="79">
        <v>1</v>
      </c>
      <c r="O32" s="80">
        <v>9.7991180793728563E-3</v>
      </c>
      <c r="P32" s="84">
        <v>8</v>
      </c>
      <c r="Q32" s="5"/>
      <c r="AD32" s="64"/>
    </row>
    <row r="33" spans="1:17" ht="13.75" customHeight="1">
      <c r="B33" s="24"/>
      <c r="C33" s="24"/>
      <c r="D33" s="29"/>
      <c r="E33" s="25" t="s">
        <v>143</v>
      </c>
      <c r="F33" s="79">
        <v>1318</v>
      </c>
      <c r="G33" s="79">
        <v>0</v>
      </c>
      <c r="H33" s="79">
        <v>0</v>
      </c>
      <c r="I33" s="79">
        <v>1316</v>
      </c>
      <c r="J33" s="79">
        <v>1128</v>
      </c>
      <c r="K33" s="83">
        <v>85.714285714285708</v>
      </c>
      <c r="L33" s="79">
        <v>44</v>
      </c>
      <c r="M33" s="79">
        <v>0</v>
      </c>
      <c r="N33" s="79">
        <v>1</v>
      </c>
      <c r="O33" s="80">
        <v>7.5872534142640363E-2</v>
      </c>
      <c r="P33" s="84">
        <v>1</v>
      </c>
      <c r="Q33" s="5"/>
    </row>
    <row r="34" spans="1:17" ht="27.2">
      <c r="B34" s="24"/>
      <c r="C34" s="24"/>
      <c r="D34" s="29"/>
      <c r="E34" s="30" t="s">
        <v>144</v>
      </c>
      <c r="F34" s="79">
        <v>379</v>
      </c>
      <c r="G34" s="79">
        <v>0</v>
      </c>
      <c r="H34" s="79">
        <v>0</v>
      </c>
      <c r="I34" s="79">
        <v>378</v>
      </c>
      <c r="J34" s="79">
        <v>298</v>
      </c>
      <c r="K34" s="83">
        <v>78.835978835978835</v>
      </c>
      <c r="L34" s="79">
        <v>7</v>
      </c>
      <c r="M34" s="79">
        <v>1</v>
      </c>
      <c r="N34" s="79">
        <v>0</v>
      </c>
      <c r="O34" s="80">
        <v>0</v>
      </c>
      <c r="P34" s="84">
        <v>0</v>
      </c>
      <c r="Q34" s="5"/>
    </row>
    <row r="35" spans="1:17" ht="13.75" customHeight="1">
      <c r="B35" s="24"/>
      <c r="C35" s="24"/>
      <c r="D35" s="29"/>
      <c r="E35" s="30" t="s">
        <v>151</v>
      </c>
      <c r="F35" s="79">
        <v>106</v>
      </c>
      <c r="G35" s="79">
        <v>0</v>
      </c>
      <c r="H35" s="79">
        <v>0</v>
      </c>
      <c r="I35" s="79">
        <v>105</v>
      </c>
      <c r="J35" s="79">
        <v>5</v>
      </c>
      <c r="K35" s="83">
        <v>4.7619047619047619</v>
      </c>
      <c r="L35" s="79">
        <v>1</v>
      </c>
      <c r="M35" s="79">
        <v>0</v>
      </c>
      <c r="N35" s="79">
        <v>0</v>
      </c>
      <c r="O35" s="80">
        <v>0</v>
      </c>
      <c r="P35" s="84">
        <v>1</v>
      </c>
      <c r="Q35" s="5"/>
    </row>
    <row r="36" spans="1:17" ht="13.75" customHeight="1">
      <c r="B36" s="24"/>
      <c r="C36" s="24"/>
      <c r="D36" s="29"/>
      <c r="E36" s="25" t="s">
        <v>146</v>
      </c>
      <c r="F36" s="85">
        <v>427</v>
      </c>
      <c r="G36" s="79">
        <v>0</v>
      </c>
      <c r="H36" s="78">
        <v>0</v>
      </c>
      <c r="I36" s="78">
        <v>336</v>
      </c>
      <c r="J36" s="79">
        <v>299</v>
      </c>
      <c r="K36" s="80">
        <v>88.988095238095227</v>
      </c>
      <c r="L36" s="81">
        <v>5</v>
      </c>
      <c r="M36" s="81">
        <v>85</v>
      </c>
      <c r="N36" s="81">
        <v>0</v>
      </c>
      <c r="O36" s="80">
        <v>0</v>
      </c>
      <c r="P36" s="82">
        <v>6</v>
      </c>
      <c r="Q36" s="5"/>
    </row>
    <row r="37" spans="1:17" ht="13.75" customHeight="1">
      <c r="B37" s="24"/>
      <c r="C37" s="24"/>
      <c r="D37" s="29"/>
      <c r="E37" s="25" t="s">
        <v>147</v>
      </c>
      <c r="F37" s="79">
        <v>317</v>
      </c>
      <c r="G37" s="79">
        <v>0</v>
      </c>
      <c r="H37" s="79">
        <v>0</v>
      </c>
      <c r="I37" s="79">
        <v>216</v>
      </c>
      <c r="J37" s="79">
        <v>190</v>
      </c>
      <c r="K37" s="83">
        <v>87.962962962962962</v>
      </c>
      <c r="L37" s="79">
        <v>1</v>
      </c>
      <c r="M37" s="79">
        <v>98</v>
      </c>
      <c r="N37" s="79">
        <v>0</v>
      </c>
      <c r="O37" s="80">
        <v>0</v>
      </c>
      <c r="P37" s="84">
        <v>3</v>
      </c>
      <c r="Q37" s="5"/>
    </row>
    <row r="38" spans="1:17" ht="13.75" customHeight="1">
      <c r="B38" s="24"/>
      <c r="C38" s="24"/>
      <c r="D38" s="29"/>
      <c r="E38" s="25" t="s">
        <v>148</v>
      </c>
      <c r="F38" s="79">
        <v>318</v>
      </c>
      <c r="G38" s="79">
        <v>0</v>
      </c>
      <c r="H38" s="79">
        <v>0</v>
      </c>
      <c r="I38" s="79">
        <v>313</v>
      </c>
      <c r="J38" s="79">
        <v>278</v>
      </c>
      <c r="K38" s="83">
        <v>88.817891373801913</v>
      </c>
      <c r="L38" s="79">
        <v>3</v>
      </c>
      <c r="M38" s="79">
        <v>4</v>
      </c>
      <c r="N38" s="79">
        <v>0</v>
      </c>
      <c r="O38" s="80">
        <v>0</v>
      </c>
      <c r="P38" s="84">
        <v>1</v>
      </c>
      <c r="Q38" s="5"/>
    </row>
    <row r="39" spans="1:17" ht="13.75" customHeight="1">
      <c r="B39" s="24"/>
      <c r="C39" s="24"/>
      <c r="D39" s="29"/>
      <c r="E39" s="25" t="s">
        <v>149</v>
      </c>
      <c r="F39" s="79">
        <v>1944</v>
      </c>
      <c r="G39" s="79">
        <v>0</v>
      </c>
      <c r="H39" s="79">
        <v>0</v>
      </c>
      <c r="I39" s="79">
        <v>1934</v>
      </c>
      <c r="J39" s="79">
        <v>1772</v>
      </c>
      <c r="K39" s="83">
        <v>91.623578076525334</v>
      </c>
      <c r="L39" s="79">
        <v>3</v>
      </c>
      <c r="M39" s="79">
        <v>10</v>
      </c>
      <c r="N39" s="79">
        <v>0</v>
      </c>
      <c r="O39" s="80">
        <v>0</v>
      </c>
      <c r="P39" s="84">
        <v>0</v>
      </c>
      <c r="Q39" s="5"/>
    </row>
    <row r="40" spans="1:17" ht="13.75" customHeight="1">
      <c r="B40" s="24"/>
      <c r="C40" s="24"/>
      <c r="D40" s="29"/>
      <c r="E40" s="30" t="s">
        <v>150</v>
      </c>
      <c r="F40" s="79">
        <v>8645</v>
      </c>
      <c r="G40" s="79">
        <v>0</v>
      </c>
      <c r="H40" s="79">
        <v>0</v>
      </c>
      <c r="I40" s="79">
        <v>8455</v>
      </c>
      <c r="J40" s="79">
        <v>6779</v>
      </c>
      <c r="K40" s="83">
        <v>80.17740981667653</v>
      </c>
      <c r="L40" s="79">
        <v>203</v>
      </c>
      <c r="M40" s="79">
        <v>159</v>
      </c>
      <c r="N40" s="79">
        <v>0</v>
      </c>
      <c r="O40" s="80">
        <v>0</v>
      </c>
      <c r="P40" s="84">
        <v>31</v>
      </c>
      <c r="Q40" s="5"/>
    </row>
    <row r="41" spans="1:17" ht="13.75" customHeight="1">
      <c r="B41" s="24"/>
      <c r="C41" s="24"/>
      <c r="D41" s="29"/>
      <c r="E41" s="25" t="s">
        <v>224</v>
      </c>
      <c r="F41" s="79">
        <v>2797</v>
      </c>
      <c r="G41" s="79">
        <v>0</v>
      </c>
      <c r="H41" s="79">
        <v>0</v>
      </c>
      <c r="I41" s="79">
        <v>2641</v>
      </c>
      <c r="J41" s="79">
        <v>1862</v>
      </c>
      <c r="K41" s="83">
        <v>70.503597122302153</v>
      </c>
      <c r="L41" s="79">
        <v>130</v>
      </c>
      <c r="M41" s="79">
        <v>150</v>
      </c>
      <c r="N41" s="79">
        <v>4</v>
      </c>
      <c r="O41" s="80">
        <v>0.14295925661186562</v>
      </c>
      <c r="P41" s="84">
        <v>2</v>
      </c>
      <c r="Q41" s="5"/>
    </row>
    <row r="42" spans="1:17" ht="13.75" customHeight="1">
      <c r="B42" s="24"/>
      <c r="C42" s="24"/>
      <c r="D42" s="29"/>
      <c r="E42" s="25"/>
      <c r="F42" s="79"/>
      <c r="G42" s="79"/>
      <c r="H42" s="79"/>
      <c r="I42" s="79"/>
      <c r="J42" s="79"/>
      <c r="K42" s="83"/>
      <c r="L42" s="79"/>
      <c r="M42" s="79"/>
      <c r="N42" s="79"/>
      <c r="O42" s="80"/>
      <c r="P42" s="84"/>
      <c r="Q42" s="5"/>
    </row>
    <row r="43" spans="1:17" ht="13.75" customHeight="1">
      <c r="B43" s="24"/>
      <c r="C43" s="209" t="s">
        <v>225</v>
      </c>
      <c r="D43" s="209"/>
      <c r="E43" s="210"/>
      <c r="F43" s="79">
        <v>333</v>
      </c>
      <c r="G43" s="79">
        <v>0</v>
      </c>
      <c r="H43" s="79">
        <v>0</v>
      </c>
      <c r="I43" s="79">
        <v>266</v>
      </c>
      <c r="J43" s="79">
        <v>176</v>
      </c>
      <c r="K43" s="83">
        <v>66.165413533834581</v>
      </c>
      <c r="L43" s="79">
        <v>9</v>
      </c>
      <c r="M43" s="79">
        <v>67</v>
      </c>
      <c r="N43" s="79">
        <v>0</v>
      </c>
      <c r="O43" s="80">
        <v>0</v>
      </c>
      <c r="P43" s="84">
        <v>0</v>
      </c>
      <c r="Q43" s="5"/>
    </row>
    <row r="44" spans="1:17" ht="13.75" customHeight="1">
      <c r="B44" s="32"/>
      <c r="C44" s="32"/>
      <c r="D44" s="33"/>
      <c r="E44" s="25" t="s">
        <v>226</v>
      </c>
      <c r="F44" s="85">
        <v>295</v>
      </c>
      <c r="G44" s="79">
        <v>0</v>
      </c>
      <c r="H44" s="78">
        <v>0</v>
      </c>
      <c r="I44" s="78">
        <v>266</v>
      </c>
      <c r="J44" s="78">
        <v>176</v>
      </c>
      <c r="K44" s="80">
        <v>66.165413533834581</v>
      </c>
      <c r="L44" s="81">
        <v>9</v>
      </c>
      <c r="M44" s="81">
        <v>29</v>
      </c>
      <c r="N44" s="81">
        <v>0</v>
      </c>
      <c r="O44" s="80">
        <v>0</v>
      </c>
      <c r="P44" s="82">
        <v>0</v>
      </c>
      <c r="Q44" s="5"/>
    </row>
    <row r="45" spans="1:17" ht="13.75" customHeight="1">
      <c r="B45" s="34"/>
      <c r="C45" s="34"/>
      <c r="D45" s="35" t="s">
        <v>0</v>
      </c>
      <c r="E45" s="36" t="s">
        <v>228</v>
      </c>
      <c r="F45" s="88">
        <v>38</v>
      </c>
      <c r="G45" s="88">
        <v>0</v>
      </c>
      <c r="H45" s="88">
        <v>0</v>
      </c>
      <c r="I45" s="88">
        <v>0</v>
      </c>
      <c r="J45" s="88">
        <v>0</v>
      </c>
      <c r="K45" s="91" t="s">
        <v>89</v>
      </c>
      <c r="L45" s="88">
        <v>0</v>
      </c>
      <c r="M45" s="88">
        <v>38</v>
      </c>
      <c r="N45" s="88">
        <v>0</v>
      </c>
      <c r="O45" s="89">
        <v>0</v>
      </c>
      <c r="P45" s="90">
        <v>0</v>
      </c>
      <c r="Q45" s="5"/>
    </row>
    <row r="46" spans="1:17" ht="13.75" customHeight="1">
      <c r="B46" s="243" t="s">
        <v>159</v>
      </c>
      <c r="C46" s="243"/>
      <c r="D46" s="68" t="s">
        <v>162</v>
      </c>
      <c r="E46" s="68"/>
      <c r="F46" s="68"/>
      <c r="G46" s="68"/>
      <c r="H46" s="68"/>
      <c r="I46" s="68"/>
      <c r="J46" s="68"/>
      <c r="K46" s="68"/>
      <c r="L46" s="68"/>
      <c r="M46" s="68"/>
      <c r="N46" s="68"/>
    </row>
    <row r="47" spans="1:17" ht="13.75" customHeight="1">
      <c r="A47" s="64"/>
      <c r="B47" s="66"/>
      <c r="C47" s="65" t="s">
        <v>161</v>
      </c>
      <c r="D47" s="72" t="s">
        <v>164</v>
      </c>
      <c r="E47" s="72"/>
      <c r="F47" s="72"/>
      <c r="G47" s="72"/>
      <c r="H47" s="72"/>
      <c r="I47" s="72"/>
      <c r="J47" s="72"/>
      <c r="K47" s="72"/>
      <c r="L47" s="72"/>
      <c r="M47" s="72"/>
      <c r="N47" s="72"/>
    </row>
    <row r="48" spans="1:17" ht="13.75" customHeight="1">
      <c r="A48" s="64"/>
      <c r="B48" s="66"/>
      <c r="C48" s="65" t="s">
        <v>163</v>
      </c>
      <c r="D48" s="72" t="s">
        <v>168</v>
      </c>
      <c r="E48" s="72"/>
      <c r="F48" s="72"/>
      <c r="G48" s="72"/>
      <c r="H48" s="72"/>
      <c r="I48" s="72"/>
      <c r="J48" s="72"/>
      <c r="K48" s="72"/>
      <c r="L48" s="72"/>
      <c r="M48" s="72"/>
      <c r="N48" s="72"/>
    </row>
    <row r="49" spans="1:16" ht="13.75" customHeight="1">
      <c r="A49" s="64"/>
      <c r="B49" s="66"/>
      <c r="C49" s="95" t="s">
        <v>184</v>
      </c>
      <c r="D49" s="68" t="s">
        <v>170</v>
      </c>
      <c r="E49" s="68"/>
      <c r="F49" s="68"/>
      <c r="G49" s="68"/>
      <c r="H49" s="68"/>
      <c r="I49" s="68"/>
      <c r="J49" s="68"/>
      <c r="K49" s="68"/>
      <c r="L49" s="68"/>
      <c r="M49" s="68"/>
      <c r="N49" s="68"/>
    </row>
    <row r="50" spans="1:16" ht="12.75" customHeight="1">
      <c r="A50" s="64"/>
      <c r="B50" s="66"/>
      <c r="C50" s="96" t="s">
        <v>185</v>
      </c>
      <c r="D50" s="264" t="s">
        <v>229</v>
      </c>
      <c r="E50" s="264"/>
      <c r="F50" s="264"/>
      <c r="G50" s="264"/>
      <c r="H50" s="264"/>
      <c r="I50" s="264"/>
      <c r="J50" s="264"/>
      <c r="K50" s="264"/>
      <c r="L50" s="264"/>
      <c r="M50" s="264"/>
      <c r="N50" s="264"/>
      <c r="O50" s="264"/>
      <c r="P50" s="264"/>
    </row>
    <row r="51" spans="1:16" ht="30.25" customHeight="1">
      <c r="A51" s="68"/>
      <c r="B51" s="65"/>
      <c r="C51" s="96" t="s">
        <v>186</v>
      </c>
      <c r="D51" s="265" t="s">
        <v>230</v>
      </c>
      <c r="E51" s="266"/>
      <c r="F51" s="266"/>
      <c r="G51" s="266"/>
      <c r="H51" s="266"/>
      <c r="I51" s="266"/>
      <c r="J51" s="266"/>
      <c r="K51" s="266"/>
      <c r="L51" s="266"/>
      <c r="M51" s="266"/>
      <c r="N51" s="266"/>
      <c r="O51" s="266"/>
      <c r="P51" s="266"/>
    </row>
    <row r="52" spans="1:16" ht="13.75" customHeight="1">
      <c r="B52" s="235" t="s">
        <v>175</v>
      </c>
      <c r="C52" s="235"/>
      <c r="D52" s="240" t="s">
        <v>176</v>
      </c>
      <c r="E52" s="240"/>
      <c r="F52" s="240"/>
      <c r="G52" s="240"/>
      <c r="H52" s="240"/>
      <c r="I52" s="240"/>
      <c r="J52" s="240"/>
      <c r="K52" s="240"/>
      <c r="L52" s="240"/>
      <c r="M52" s="240"/>
      <c r="N52" s="240"/>
    </row>
    <row r="53" spans="1:16" ht="13.75" customHeight="1">
      <c r="A53" s="64"/>
      <c r="B53" s="66"/>
      <c r="C53" s="66"/>
      <c r="D53" s="211" t="s">
        <v>177</v>
      </c>
      <c r="E53" s="211"/>
      <c r="F53" s="211"/>
      <c r="G53" s="211"/>
      <c r="H53" s="211"/>
      <c r="I53" s="211"/>
      <c r="J53" s="211"/>
      <c r="K53" s="211"/>
      <c r="L53" s="211"/>
      <c r="M53" s="211"/>
      <c r="N53" s="211"/>
    </row>
  </sheetData>
  <mergeCells count="31">
    <mergeCell ref="D53:N53"/>
    <mergeCell ref="D50:P50"/>
    <mergeCell ref="D51:P51"/>
    <mergeCell ref="R20:S20"/>
    <mergeCell ref="B52:C52"/>
    <mergeCell ref="D52:N52"/>
    <mergeCell ref="R26:S26"/>
    <mergeCell ref="P3:P6"/>
    <mergeCell ref="B46:C46"/>
    <mergeCell ref="B3:E6"/>
    <mergeCell ref="F3:F6"/>
    <mergeCell ref="G4:G6"/>
    <mergeCell ref="H5:H6"/>
    <mergeCell ref="M4:M6"/>
    <mergeCell ref="N3:N6"/>
    <mergeCell ref="O3:O6"/>
    <mergeCell ref="G3:M3"/>
    <mergeCell ref="H4:L4"/>
    <mergeCell ref="C43:E43"/>
    <mergeCell ref="D10:E10"/>
    <mergeCell ref="B7:E7"/>
    <mergeCell ref="C9:E9"/>
    <mergeCell ref="D29:E29"/>
    <mergeCell ref="AA3:AA4"/>
    <mergeCell ref="R5:T5"/>
    <mergeCell ref="S7:T7"/>
    <mergeCell ref="S15:T15"/>
    <mergeCell ref="R3:T4"/>
    <mergeCell ref="U3:U4"/>
    <mergeCell ref="V3:X3"/>
    <mergeCell ref="Y3:Z4"/>
  </mergeCells>
  <phoneticPr fontId="4"/>
  <pageMargins left="0.78740157480314965" right="0.39370078740157483" top="0.98425196850393704" bottom="0.98425196850393704" header="0.51181102362204722" footer="0.51181102362204722"/>
  <pageSetup paperSize="9" scale="50" orientation="portrait" r:id="rId1"/>
  <headerFooter alignWithMargins="0">
    <oddHeader>&amp;L&amp;"ＭＳ 明朝,標準"&amp;10&amp;D　&amp;T&amp;R&amp;"ＭＳ 明朝,標準"&amp;10&amp;A</oddHeader>
  </headerFooter>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133"/>
  <sheetViews>
    <sheetView view="pageBreakPreview" zoomScale="50" zoomScaleNormal="100" zoomScaleSheetLayoutView="50" workbookViewId="0">
      <selection activeCell="W33" sqref="W33"/>
    </sheetView>
  </sheetViews>
  <sheetFormatPr defaultRowHeight="13.6"/>
  <cols>
    <col min="1" max="1" width="3.75" style="55" customWidth="1"/>
    <col min="2" max="4" width="2.625" style="55" customWidth="1"/>
    <col min="5" max="5" width="29.625" style="55" bestFit="1" customWidth="1"/>
    <col min="6" max="6" width="8.5" style="55" customWidth="1"/>
    <col min="7" max="7" width="6.5" style="55" bestFit="1" customWidth="1"/>
    <col min="8" max="8" width="10.5" style="55" bestFit="1" customWidth="1"/>
    <col min="9" max="9" width="13.125" style="55" bestFit="1" customWidth="1"/>
    <col min="10" max="10" width="19.25" style="55" customWidth="1"/>
    <col min="11" max="11" width="10.875" style="55" bestFit="1" customWidth="1"/>
    <col min="12" max="12" width="12.5" style="55" bestFit="1" customWidth="1"/>
    <col min="13" max="13" width="6.875" style="55" customWidth="1"/>
    <col min="14" max="14" width="4.75" style="55" customWidth="1"/>
    <col min="15" max="15" width="3.25" style="55" customWidth="1"/>
    <col min="16" max="16" width="6.125" style="55" bestFit="1" customWidth="1"/>
    <col min="17" max="17" width="6" style="55" customWidth="1"/>
    <col min="18" max="18" width="3.5" style="55" customWidth="1"/>
    <col min="19" max="20" width="3.625" style="55" customWidth="1"/>
    <col min="21" max="21" width="25" style="55" customWidth="1"/>
    <col min="22" max="22" width="6.5" style="55" bestFit="1" customWidth="1"/>
    <col min="23" max="23" width="10.625" style="55" bestFit="1" customWidth="1"/>
    <col min="24" max="24" width="5" style="55" bestFit="1" customWidth="1"/>
    <col min="25" max="25" width="10.625" style="55" bestFit="1" customWidth="1"/>
    <col min="26" max="26" width="5" style="55" customWidth="1"/>
    <col min="27" max="27" width="6.875" style="55" bestFit="1" customWidth="1"/>
    <col min="28" max="28" width="6.75" style="55" bestFit="1" customWidth="1"/>
    <col min="29" max="16384" width="9" style="55"/>
  </cols>
  <sheetData>
    <row r="1" spans="2:28" ht="15.65">
      <c r="B1" s="137"/>
      <c r="E1" s="138"/>
      <c r="F1" s="138"/>
      <c r="G1" s="138"/>
      <c r="H1" s="138"/>
      <c r="I1" s="138"/>
      <c r="J1" s="138"/>
      <c r="K1" s="138"/>
      <c r="L1" s="138"/>
      <c r="M1" s="138"/>
      <c r="N1" s="138"/>
      <c r="O1" s="138"/>
      <c r="P1" s="138"/>
      <c r="Q1" s="138"/>
    </row>
    <row r="2" spans="2:28">
      <c r="D2" s="139"/>
      <c r="E2" s="37"/>
      <c r="F2" s="37"/>
      <c r="G2" s="37"/>
      <c r="H2" s="37"/>
      <c r="I2" s="37"/>
      <c r="J2" s="37"/>
      <c r="K2" s="37"/>
      <c r="L2" s="37"/>
      <c r="M2" s="37"/>
      <c r="N2" s="37"/>
      <c r="O2" s="37"/>
      <c r="P2" s="37"/>
      <c r="Q2" s="37"/>
    </row>
    <row r="3" spans="2:28" ht="16.5" customHeight="1" thickBot="1">
      <c r="B3" s="100" t="s">
        <v>259</v>
      </c>
      <c r="C3" s="106"/>
      <c r="D3" s="140"/>
      <c r="E3" s="140"/>
      <c r="F3" s="140"/>
      <c r="G3" s="140"/>
      <c r="H3" s="140"/>
      <c r="I3" s="140"/>
      <c r="J3" s="140"/>
      <c r="K3" s="140"/>
      <c r="L3" s="140"/>
      <c r="M3" s="140"/>
      <c r="O3" s="140"/>
      <c r="P3" s="141"/>
      <c r="Q3" s="142" t="s">
        <v>263</v>
      </c>
      <c r="S3" s="280" t="s">
        <v>260</v>
      </c>
      <c r="T3" s="280"/>
      <c r="U3" s="280"/>
      <c r="Z3" s="272" t="s">
        <v>262</v>
      </c>
      <c r="AA3" s="272"/>
      <c r="AB3" s="272"/>
    </row>
    <row r="4" spans="2:28" ht="14.3" thickTop="1">
      <c r="B4" s="215" t="s">
        <v>323</v>
      </c>
      <c r="C4" s="215"/>
      <c r="D4" s="215"/>
      <c r="E4" s="216"/>
      <c r="F4" s="259" t="s">
        <v>325</v>
      </c>
      <c r="G4" s="223" t="s">
        <v>271</v>
      </c>
      <c r="H4" s="224"/>
      <c r="I4" s="224"/>
      <c r="J4" s="224"/>
      <c r="K4" s="224"/>
      <c r="L4" s="224"/>
      <c r="M4" s="225"/>
      <c r="N4" s="259" t="s">
        <v>283</v>
      </c>
      <c r="O4" s="274" t="s">
        <v>285</v>
      </c>
      <c r="P4" s="216"/>
      <c r="Q4" s="226" t="s">
        <v>273</v>
      </c>
      <c r="S4" s="215" t="s">
        <v>293</v>
      </c>
      <c r="T4" s="215"/>
      <c r="U4" s="216"/>
      <c r="V4" s="251" t="s">
        <v>294</v>
      </c>
      <c r="W4" s="253" t="s">
        <v>295</v>
      </c>
      <c r="X4" s="254"/>
      <c r="Y4" s="255"/>
      <c r="Z4" s="248" t="s">
        <v>236</v>
      </c>
      <c r="AA4" s="256"/>
      <c r="AB4" s="248" t="s">
        <v>237</v>
      </c>
    </row>
    <row r="5" spans="2:28" ht="27.2">
      <c r="B5" s="217"/>
      <c r="C5" s="217"/>
      <c r="D5" s="217"/>
      <c r="E5" s="218"/>
      <c r="F5" s="222"/>
      <c r="G5" s="277" t="s">
        <v>269</v>
      </c>
      <c r="H5" s="228" t="s">
        <v>272</v>
      </c>
      <c r="I5" s="229"/>
      <c r="J5" s="229"/>
      <c r="K5" s="229"/>
      <c r="L5" s="230"/>
      <c r="M5" s="213" t="s">
        <v>281</v>
      </c>
      <c r="N5" s="214"/>
      <c r="O5" s="275"/>
      <c r="P5" s="218"/>
      <c r="Q5" s="227"/>
      <c r="S5" s="219"/>
      <c r="T5" s="219"/>
      <c r="U5" s="220"/>
      <c r="V5" s="252"/>
      <c r="W5" s="151" t="s">
        <v>297</v>
      </c>
      <c r="X5" s="113" t="s">
        <v>238</v>
      </c>
      <c r="Y5" s="151" t="s">
        <v>298</v>
      </c>
      <c r="Z5" s="249"/>
      <c r="AA5" s="257"/>
      <c r="AB5" s="249"/>
    </row>
    <row r="6" spans="2:28">
      <c r="B6" s="217"/>
      <c r="C6" s="217"/>
      <c r="D6" s="217"/>
      <c r="E6" s="218"/>
      <c r="F6" s="222"/>
      <c r="G6" s="278"/>
      <c r="H6" s="277" t="s">
        <v>107</v>
      </c>
      <c r="I6" s="213" t="s">
        <v>274</v>
      </c>
      <c r="J6" s="213" t="s">
        <v>275</v>
      </c>
      <c r="K6" s="213" t="s">
        <v>278</v>
      </c>
      <c r="L6" s="213" t="s">
        <v>280</v>
      </c>
      <c r="M6" s="214"/>
      <c r="N6" s="214"/>
      <c r="O6" s="275"/>
      <c r="P6" s="218"/>
      <c r="Q6" s="227"/>
      <c r="S6" s="232" t="s">
        <v>296</v>
      </c>
      <c r="T6" s="232"/>
      <c r="U6" s="233"/>
      <c r="V6" s="103">
        <v>13989</v>
      </c>
      <c r="W6" s="103">
        <v>12020</v>
      </c>
      <c r="X6" s="103">
        <v>1730</v>
      </c>
      <c r="Y6" s="103">
        <v>27</v>
      </c>
      <c r="Z6" s="103">
        <v>20</v>
      </c>
      <c r="AA6" s="101" t="s">
        <v>307</v>
      </c>
      <c r="AB6" s="103">
        <v>192</v>
      </c>
    </row>
    <row r="7" spans="2:28">
      <c r="B7" s="217"/>
      <c r="C7" s="217"/>
      <c r="D7" s="217"/>
      <c r="E7" s="218"/>
      <c r="F7" s="222"/>
      <c r="G7" s="278"/>
      <c r="H7" s="278"/>
      <c r="I7" s="214"/>
      <c r="J7" s="214"/>
      <c r="K7" s="214"/>
      <c r="L7" s="222"/>
      <c r="M7" s="214"/>
      <c r="N7" s="214"/>
      <c r="O7" s="275"/>
      <c r="P7" s="218"/>
      <c r="Q7" s="227"/>
      <c r="S7" s="60"/>
      <c r="T7" s="60"/>
      <c r="U7" s="61"/>
      <c r="V7" s="103"/>
      <c r="W7" s="114" t="s">
        <v>74</v>
      </c>
      <c r="X7" s="115" t="s">
        <v>75</v>
      </c>
      <c r="Y7" s="103"/>
      <c r="Z7" s="103"/>
      <c r="AA7" s="101"/>
      <c r="AB7" s="103"/>
    </row>
    <row r="8" spans="2:28">
      <c r="B8" s="217"/>
      <c r="C8" s="217"/>
      <c r="D8" s="217"/>
      <c r="E8" s="218"/>
      <c r="F8" s="222"/>
      <c r="G8" s="278"/>
      <c r="H8" s="278"/>
      <c r="I8" s="214"/>
      <c r="J8" s="214"/>
      <c r="K8" s="214"/>
      <c r="L8" s="222"/>
      <c r="M8" s="214"/>
      <c r="N8" s="214"/>
      <c r="O8" s="275"/>
      <c r="P8" s="218"/>
      <c r="Q8" s="227"/>
      <c r="S8" s="60"/>
      <c r="T8" s="232" t="s">
        <v>299</v>
      </c>
      <c r="U8" s="250"/>
      <c r="V8" s="103">
        <v>12990</v>
      </c>
      <c r="W8" s="103">
        <v>12020</v>
      </c>
      <c r="X8" s="103">
        <v>833</v>
      </c>
      <c r="Y8" s="103">
        <v>1</v>
      </c>
      <c r="Z8" s="103">
        <v>16</v>
      </c>
      <c r="AA8" s="101" t="s">
        <v>307</v>
      </c>
      <c r="AB8" s="103">
        <v>120</v>
      </c>
    </row>
    <row r="9" spans="2:28">
      <c r="B9" s="219"/>
      <c r="C9" s="219"/>
      <c r="D9" s="219"/>
      <c r="E9" s="220"/>
      <c r="F9" s="273"/>
      <c r="G9" s="279"/>
      <c r="H9" s="279"/>
      <c r="I9" s="39" t="s">
        <v>276</v>
      </c>
      <c r="J9" s="39" t="s">
        <v>277</v>
      </c>
      <c r="K9" s="39" t="s">
        <v>279</v>
      </c>
      <c r="L9" s="273"/>
      <c r="M9" s="260"/>
      <c r="N9" s="149" t="s">
        <v>282</v>
      </c>
      <c r="O9" s="276" t="s">
        <v>284</v>
      </c>
      <c r="P9" s="220"/>
      <c r="Q9" s="258"/>
      <c r="S9" s="60"/>
      <c r="T9" s="60"/>
      <c r="U9" s="60" t="s">
        <v>300</v>
      </c>
      <c r="V9" s="103">
        <v>420</v>
      </c>
      <c r="W9" s="103">
        <v>0</v>
      </c>
      <c r="X9" s="103">
        <v>389</v>
      </c>
      <c r="Y9" s="103">
        <v>0</v>
      </c>
      <c r="Z9" s="103">
        <v>1</v>
      </c>
      <c r="AA9" s="101" t="s">
        <v>308</v>
      </c>
      <c r="AB9" s="103">
        <v>30</v>
      </c>
    </row>
    <row r="10" spans="2:28">
      <c r="B10" s="231" t="s">
        <v>119</v>
      </c>
      <c r="C10" s="231"/>
      <c r="D10" s="231"/>
      <c r="E10" s="210"/>
      <c r="F10" s="116">
        <v>77893</v>
      </c>
      <c r="G10" s="117">
        <v>13</v>
      </c>
      <c r="H10" s="117">
        <v>119</v>
      </c>
      <c r="I10" s="117">
        <v>76588</v>
      </c>
      <c r="J10" s="74">
        <v>46175</v>
      </c>
      <c r="K10" s="80">
        <v>60.290123779182117</v>
      </c>
      <c r="L10" s="118">
        <v>3681</v>
      </c>
      <c r="M10" s="118">
        <v>960</v>
      </c>
      <c r="N10" s="118">
        <v>65</v>
      </c>
      <c r="O10" s="119"/>
      <c r="P10" s="120">
        <v>8.3447806606498656E-2</v>
      </c>
      <c r="Q10" s="82">
        <v>148</v>
      </c>
      <c r="S10" s="60"/>
      <c r="T10" s="60"/>
      <c r="U10" s="60" t="s">
        <v>301</v>
      </c>
      <c r="V10" s="103">
        <v>11400</v>
      </c>
      <c r="W10" s="103">
        <v>11382</v>
      </c>
      <c r="X10" s="103">
        <v>0</v>
      </c>
      <c r="Y10" s="103">
        <v>0</v>
      </c>
      <c r="Z10" s="103">
        <v>3</v>
      </c>
      <c r="AA10" s="121" t="s">
        <v>309</v>
      </c>
      <c r="AB10" s="103">
        <v>15</v>
      </c>
    </row>
    <row r="11" spans="2:28">
      <c r="B11" s="24"/>
      <c r="C11" s="24"/>
      <c r="D11" s="58"/>
      <c r="E11" s="59"/>
      <c r="F11" s="85"/>
      <c r="G11" s="78"/>
      <c r="H11" s="78"/>
      <c r="I11" s="78"/>
      <c r="J11" s="79"/>
      <c r="K11" s="80"/>
      <c r="L11" s="81"/>
      <c r="M11" s="81"/>
      <c r="N11" s="81"/>
      <c r="O11" s="119"/>
      <c r="P11" s="87"/>
      <c r="Q11" s="82"/>
      <c r="S11" s="60"/>
      <c r="T11" s="60"/>
      <c r="U11" s="60" t="s">
        <v>302</v>
      </c>
      <c r="V11" s="103">
        <v>33</v>
      </c>
      <c r="W11" s="103">
        <v>33</v>
      </c>
      <c r="X11" s="103">
        <v>0</v>
      </c>
      <c r="Y11" s="103">
        <v>0</v>
      </c>
      <c r="Z11" s="103">
        <v>0</v>
      </c>
      <c r="AA11" s="121"/>
      <c r="AB11" s="103">
        <v>0</v>
      </c>
    </row>
    <row r="12" spans="2:28">
      <c r="B12" s="24"/>
      <c r="C12" s="232" t="s">
        <v>206</v>
      </c>
      <c r="D12" s="232"/>
      <c r="E12" s="233"/>
      <c r="F12" s="85"/>
      <c r="G12" s="78"/>
      <c r="H12" s="78"/>
      <c r="I12" s="78"/>
      <c r="J12" s="79"/>
      <c r="K12" s="80"/>
      <c r="L12" s="81"/>
      <c r="M12" s="81"/>
      <c r="N12" s="81"/>
      <c r="O12" s="122"/>
      <c r="P12" s="87"/>
      <c r="Q12" s="82"/>
      <c r="R12" s="106"/>
      <c r="S12" s="60"/>
      <c r="T12" s="60"/>
      <c r="U12" s="30" t="s">
        <v>153</v>
      </c>
      <c r="V12" s="103">
        <v>418</v>
      </c>
      <c r="W12" s="103">
        <v>355</v>
      </c>
      <c r="X12" s="103">
        <v>62</v>
      </c>
      <c r="Y12" s="103">
        <v>0</v>
      </c>
      <c r="Z12" s="103">
        <v>0</v>
      </c>
      <c r="AA12" s="123"/>
      <c r="AB12" s="103">
        <v>1</v>
      </c>
    </row>
    <row r="13" spans="2:28" s="141" customFormat="1">
      <c r="B13" s="29"/>
      <c r="C13" s="29"/>
      <c r="D13" s="231" t="s">
        <v>207</v>
      </c>
      <c r="E13" s="210"/>
      <c r="F13" s="85">
        <v>46233</v>
      </c>
      <c r="G13" s="78">
        <v>13</v>
      </c>
      <c r="H13" s="78">
        <v>119</v>
      </c>
      <c r="I13" s="78">
        <v>45724</v>
      </c>
      <c r="J13" s="79">
        <v>26287</v>
      </c>
      <c r="K13" s="80">
        <v>57.490923406675122</v>
      </c>
      <c r="L13" s="81">
        <v>2574</v>
      </c>
      <c r="M13" s="81">
        <v>238</v>
      </c>
      <c r="N13" s="81">
        <v>51</v>
      </c>
      <c r="O13" s="119"/>
      <c r="P13" s="145">
        <v>0.11031558910687635</v>
      </c>
      <c r="Q13" s="94">
        <v>88</v>
      </c>
      <c r="R13" s="140"/>
      <c r="S13" s="60"/>
      <c r="T13" s="60"/>
      <c r="U13" s="60" t="s">
        <v>303</v>
      </c>
      <c r="V13" s="103">
        <v>2</v>
      </c>
      <c r="W13" s="103">
        <v>1</v>
      </c>
      <c r="X13" s="103">
        <v>1</v>
      </c>
      <c r="Y13" s="103">
        <v>0</v>
      </c>
      <c r="Z13" s="103">
        <v>0</v>
      </c>
      <c r="AA13" s="121"/>
      <c r="AB13" s="103">
        <v>0</v>
      </c>
    </row>
    <row r="14" spans="2:28">
      <c r="B14" s="24"/>
      <c r="C14" s="24"/>
      <c r="D14" s="29"/>
      <c r="E14" s="58" t="s">
        <v>92</v>
      </c>
      <c r="F14" s="85">
        <v>825</v>
      </c>
      <c r="G14" s="78">
        <v>11</v>
      </c>
      <c r="H14" s="78">
        <v>38</v>
      </c>
      <c r="I14" s="78">
        <v>766</v>
      </c>
      <c r="J14" s="79">
        <v>140</v>
      </c>
      <c r="K14" s="80">
        <v>18.276762402088771</v>
      </c>
      <c r="L14" s="81">
        <v>35</v>
      </c>
      <c r="M14" s="78">
        <v>0</v>
      </c>
      <c r="N14" s="78">
        <v>2</v>
      </c>
      <c r="O14" s="119"/>
      <c r="P14" s="133">
        <v>0.24242424242424243</v>
      </c>
      <c r="Q14" s="94">
        <v>8</v>
      </c>
      <c r="R14" s="106"/>
      <c r="S14" s="60"/>
      <c r="T14" s="60"/>
      <c r="U14" s="60" t="s">
        <v>306</v>
      </c>
      <c r="V14" s="103">
        <v>250</v>
      </c>
      <c r="W14" s="103">
        <v>0</v>
      </c>
      <c r="X14" s="103">
        <v>177</v>
      </c>
      <c r="Y14" s="103">
        <v>0</v>
      </c>
      <c r="Z14" s="103">
        <v>10</v>
      </c>
      <c r="AA14" s="121" t="s">
        <v>310</v>
      </c>
      <c r="AB14" s="103">
        <v>63</v>
      </c>
    </row>
    <row r="15" spans="2:28">
      <c r="B15" s="24"/>
      <c r="C15" s="24"/>
      <c r="D15" s="29"/>
      <c r="E15" s="58" t="s">
        <v>208</v>
      </c>
      <c r="F15" s="85">
        <v>1809</v>
      </c>
      <c r="G15" s="78">
        <v>2</v>
      </c>
      <c r="H15" s="78">
        <v>77</v>
      </c>
      <c r="I15" s="78">
        <v>1726</v>
      </c>
      <c r="J15" s="79">
        <v>177</v>
      </c>
      <c r="K15" s="80">
        <v>10.254924681344148</v>
      </c>
      <c r="L15" s="81">
        <v>61</v>
      </c>
      <c r="M15" s="78">
        <v>0</v>
      </c>
      <c r="N15" s="78">
        <v>1</v>
      </c>
      <c r="O15" s="119"/>
      <c r="P15" s="133">
        <v>5.5279159756771695E-2</v>
      </c>
      <c r="Q15" s="94">
        <v>3</v>
      </c>
      <c r="R15" s="106"/>
      <c r="S15" s="60"/>
      <c r="T15" s="60"/>
      <c r="U15" s="60" t="s">
        <v>305</v>
      </c>
      <c r="V15" s="103">
        <v>467</v>
      </c>
      <c r="W15" s="103">
        <v>249</v>
      </c>
      <c r="X15" s="103">
        <v>204</v>
      </c>
      <c r="Y15" s="103">
        <v>1</v>
      </c>
      <c r="Z15" s="103">
        <v>2</v>
      </c>
      <c r="AA15" s="121" t="s">
        <v>311</v>
      </c>
      <c r="AB15" s="103">
        <v>11</v>
      </c>
    </row>
    <row r="16" spans="2:28">
      <c r="B16" s="24"/>
      <c r="C16" s="24"/>
      <c r="D16" s="29"/>
      <c r="E16" s="58" t="s">
        <v>209</v>
      </c>
      <c r="F16" s="85">
        <v>5672</v>
      </c>
      <c r="G16" s="78">
        <v>0</v>
      </c>
      <c r="H16" s="78">
        <v>0</v>
      </c>
      <c r="I16" s="78">
        <v>5559</v>
      </c>
      <c r="J16" s="79">
        <v>3283</v>
      </c>
      <c r="K16" s="80">
        <v>59.057384421658575</v>
      </c>
      <c r="L16" s="81">
        <v>475</v>
      </c>
      <c r="M16" s="81">
        <v>95</v>
      </c>
      <c r="N16" s="81">
        <v>8</v>
      </c>
      <c r="O16" s="119"/>
      <c r="P16" s="133">
        <v>0.14079549454417459</v>
      </c>
      <c r="Q16" s="94">
        <v>10</v>
      </c>
      <c r="R16" s="106"/>
      <c r="S16" s="60"/>
      <c r="T16" s="232" t="s">
        <v>304</v>
      </c>
      <c r="U16" s="233"/>
      <c r="V16" s="103">
        <v>999</v>
      </c>
      <c r="W16" s="103">
        <v>0</v>
      </c>
      <c r="X16" s="103">
        <v>897</v>
      </c>
      <c r="Y16" s="103">
        <v>26</v>
      </c>
      <c r="Z16" s="103">
        <v>4</v>
      </c>
      <c r="AA16" s="121" t="s">
        <v>311</v>
      </c>
      <c r="AB16" s="103">
        <v>72</v>
      </c>
    </row>
    <row r="17" spans="2:28">
      <c r="B17" s="24"/>
      <c r="C17" s="24"/>
      <c r="D17" s="29"/>
      <c r="E17" s="58" t="s">
        <v>128</v>
      </c>
      <c r="F17" s="85">
        <v>2174</v>
      </c>
      <c r="G17" s="78">
        <v>0</v>
      </c>
      <c r="H17" s="78">
        <v>0</v>
      </c>
      <c r="I17" s="78">
        <v>2163</v>
      </c>
      <c r="J17" s="79">
        <v>1295</v>
      </c>
      <c r="K17" s="80">
        <v>59.870550161812297</v>
      </c>
      <c r="L17" s="81">
        <v>167</v>
      </c>
      <c r="M17" s="78">
        <v>0</v>
      </c>
      <c r="N17" s="81">
        <v>5</v>
      </c>
      <c r="O17" s="119"/>
      <c r="P17" s="133">
        <v>0.22999080036798528</v>
      </c>
      <c r="Q17" s="94">
        <v>6</v>
      </c>
      <c r="R17" s="106"/>
      <c r="S17" s="60"/>
      <c r="T17" s="60"/>
      <c r="U17" s="30" t="s">
        <v>96</v>
      </c>
      <c r="V17" s="103">
        <v>2</v>
      </c>
      <c r="W17" s="103">
        <v>0</v>
      </c>
      <c r="X17" s="103">
        <v>2</v>
      </c>
      <c r="Y17" s="103">
        <v>0</v>
      </c>
      <c r="Z17" s="103">
        <v>0</v>
      </c>
      <c r="AA17" s="121"/>
      <c r="AB17" s="103">
        <v>0</v>
      </c>
    </row>
    <row r="18" spans="2:28" ht="27.2">
      <c r="B18" s="24"/>
      <c r="C18" s="24"/>
      <c r="D18" s="29"/>
      <c r="E18" s="58" t="s">
        <v>286</v>
      </c>
      <c r="F18" s="85">
        <v>12289</v>
      </c>
      <c r="G18" s="78">
        <v>0</v>
      </c>
      <c r="H18" s="78">
        <v>0</v>
      </c>
      <c r="I18" s="78">
        <v>12267</v>
      </c>
      <c r="J18" s="79">
        <v>5388</v>
      </c>
      <c r="K18" s="80">
        <v>43.92630034240991</v>
      </c>
      <c r="L18" s="81">
        <v>762</v>
      </c>
      <c r="M18" s="78">
        <v>0</v>
      </c>
      <c r="N18" s="78">
        <v>2</v>
      </c>
      <c r="O18" s="119"/>
      <c r="P18" s="133">
        <v>1.6276041666666664E-2</v>
      </c>
      <c r="Q18" s="94">
        <v>20</v>
      </c>
      <c r="R18" s="106"/>
      <c r="S18" s="62"/>
      <c r="T18" s="62"/>
      <c r="U18" s="30" t="s">
        <v>97</v>
      </c>
      <c r="V18" s="103">
        <v>147</v>
      </c>
      <c r="W18" s="103">
        <v>0</v>
      </c>
      <c r="X18" s="103">
        <v>145</v>
      </c>
      <c r="Y18" s="103">
        <v>0</v>
      </c>
      <c r="Z18" s="103">
        <v>0</v>
      </c>
      <c r="AA18" s="121"/>
      <c r="AB18" s="103">
        <v>2</v>
      </c>
    </row>
    <row r="19" spans="2:28">
      <c r="B19" s="24"/>
      <c r="C19" s="24"/>
      <c r="D19" s="29"/>
      <c r="E19" s="58" t="s">
        <v>287</v>
      </c>
      <c r="F19" s="85">
        <v>5416</v>
      </c>
      <c r="G19" s="78">
        <v>0</v>
      </c>
      <c r="H19" s="78">
        <v>0</v>
      </c>
      <c r="I19" s="78">
        <v>5408</v>
      </c>
      <c r="J19" s="79">
        <v>2799</v>
      </c>
      <c r="K19" s="80">
        <v>51.756656804733723</v>
      </c>
      <c r="L19" s="81">
        <v>303</v>
      </c>
      <c r="M19" s="78">
        <v>0</v>
      </c>
      <c r="N19" s="78">
        <v>1</v>
      </c>
      <c r="O19" s="119"/>
      <c r="P19" s="133">
        <v>1.8463810930576072E-2</v>
      </c>
      <c r="Q19" s="94">
        <v>7</v>
      </c>
      <c r="R19" s="106"/>
      <c r="S19" s="62"/>
      <c r="T19" s="62"/>
      <c r="U19" s="30" t="s">
        <v>100</v>
      </c>
      <c r="V19" s="103">
        <v>495</v>
      </c>
      <c r="W19" s="103">
        <v>0</v>
      </c>
      <c r="X19" s="103">
        <v>441</v>
      </c>
      <c r="Y19" s="103">
        <v>2</v>
      </c>
      <c r="Z19" s="103">
        <v>4</v>
      </c>
      <c r="AA19" s="121" t="s">
        <v>312</v>
      </c>
      <c r="AB19" s="103">
        <v>48</v>
      </c>
    </row>
    <row r="20" spans="2:28">
      <c r="B20" s="24"/>
      <c r="C20" s="24"/>
      <c r="D20" s="29"/>
      <c r="E20" s="58" t="s">
        <v>288</v>
      </c>
      <c r="F20" s="85">
        <v>2339</v>
      </c>
      <c r="G20" s="78">
        <v>0</v>
      </c>
      <c r="H20" s="78">
        <v>2</v>
      </c>
      <c r="I20" s="78">
        <v>2319</v>
      </c>
      <c r="J20" s="79">
        <v>1330</v>
      </c>
      <c r="K20" s="80">
        <v>57.352307028891772</v>
      </c>
      <c r="L20" s="81">
        <v>172</v>
      </c>
      <c r="M20" s="78">
        <v>8</v>
      </c>
      <c r="N20" s="81">
        <v>8</v>
      </c>
      <c r="O20" s="119"/>
      <c r="P20" s="133">
        <v>0.34202650705429671</v>
      </c>
      <c r="Q20" s="94">
        <v>2</v>
      </c>
      <c r="R20" s="106"/>
      <c r="S20" s="63"/>
      <c r="T20" s="63"/>
      <c r="U20" s="58" t="s">
        <v>95</v>
      </c>
      <c r="V20" s="124">
        <v>355</v>
      </c>
      <c r="W20" s="124">
        <v>0</v>
      </c>
      <c r="X20" s="124">
        <v>309</v>
      </c>
      <c r="Y20" s="124">
        <v>24</v>
      </c>
      <c r="Z20" s="124">
        <v>0</v>
      </c>
      <c r="AA20" s="125"/>
      <c r="AB20" s="124">
        <v>22</v>
      </c>
    </row>
    <row r="21" spans="2:28">
      <c r="B21" s="24"/>
      <c r="C21" s="24"/>
      <c r="D21" s="29"/>
      <c r="E21" s="58" t="s">
        <v>93</v>
      </c>
      <c r="F21" s="85">
        <v>501</v>
      </c>
      <c r="G21" s="78">
        <v>0</v>
      </c>
      <c r="H21" s="78">
        <v>1</v>
      </c>
      <c r="I21" s="78">
        <v>497</v>
      </c>
      <c r="J21" s="79">
        <v>176</v>
      </c>
      <c r="K21" s="80">
        <v>35.412474849094565</v>
      </c>
      <c r="L21" s="81">
        <v>75</v>
      </c>
      <c r="M21" s="78">
        <v>0</v>
      </c>
      <c r="N21" s="78">
        <v>1</v>
      </c>
      <c r="O21" s="119"/>
      <c r="P21" s="133">
        <v>0.19960079840319359</v>
      </c>
      <c r="Q21" s="94">
        <v>2</v>
      </c>
      <c r="R21" s="106"/>
      <c r="S21" s="243" t="s">
        <v>159</v>
      </c>
      <c r="T21" s="243"/>
      <c r="U21" s="270" t="s">
        <v>319</v>
      </c>
      <c r="V21" s="270"/>
      <c r="W21" s="270"/>
      <c r="X21" s="270"/>
      <c r="Y21" s="270"/>
      <c r="Z21" s="270"/>
      <c r="AA21" s="270"/>
      <c r="AB21" s="270"/>
    </row>
    <row r="22" spans="2:28">
      <c r="B22" s="24"/>
      <c r="C22" s="24"/>
      <c r="D22" s="29"/>
      <c r="E22" s="58" t="s">
        <v>289</v>
      </c>
      <c r="F22" s="79">
        <v>273</v>
      </c>
      <c r="G22" s="78">
        <v>0</v>
      </c>
      <c r="H22" s="78">
        <v>0</v>
      </c>
      <c r="I22" s="78">
        <v>273</v>
      </c>
      <c r="J22" s="79">
        <v>262</v>
      </c>
      <c r="K22" s="80">
        <v>95.970695970695971</v>
      </c>
      <c r="L22" s="78">
        <v>6</v>
      </c>
      <c r="M22" s="78">
        <v>0</v>
      </c>
      <c r="N22" s="78">
        <v>0</v>
      </c>
      <c r="O22" s="119"/>
      <c r="P22" s="78">
        <v>0</v>
      </c>
      <c r="Q22" s="94">
        <v>0</v>
      </c>
      <c r="R22" s="106"/>
      <c r="S22" s="69"/>
      <c r="T22" s="69"/>
      <c r="U22" s="266" t="s">
        <v>320</v>
      </c>
      <c r="V22" s="266"/>
      <c r="W22" s="266"/>
      <c r="X22" s="266"/>
      <c r="Y22" s="266"/>
      <c r="Z22" s="266"/>
      <c r="AA22" s="266"/>
      <c r="AB22" s="266"/>
    </row>
    <row r="23" spans="2:28">
      <c r="B23" s="24"/>
      <c r="C23" s="24"/>
      <c r="D23" s="29"/>
      <c r="E23" s="30" t="s">
        <v>290</v>
      </c>
      <c r="F23" s="126">
        <v>568</v>
      </c>
      <c r="G23" s="78">
        <v>0</v>
      </c>
      <c r="H23" s="78">
        <v>0</v>
      </c>
      <c r="I23" s="127">
        <v>565</v>
      </c>
      <c r="J23" s="126">
        <v>259</v>
      </c>
      <c r="K23" s="80">
        <v>45.840707964601769</v>
      </c>
      <c r="L23" s="127">
        <v>39</v>
      </c>
      <c r="M23" s="78">
        <v>3</v>
      </c>
      <c r="N23" s="78">
        <v>0</v>
      </c>
      <c r="O23" s="119"/>
      <c r="P23" s="78">
        <v>0</v>
      </c>
      <c r="Q23" s="94">
        <v>0</v>
      </c>
      <c r="R23" s="106"/>
      <c r="S23" s="235" t="s">
        <v>161</v>
      </c>
      <c r="T23" s="235"/>
      <c r="U23" s="271" t="s">
        <v>313</v>
      </c>
      <c r="V23" s="271"/>
      <c r="W23" s="271"/>
      <c r="X23" s="271"/>
      <c r="Y23" s="271"/>
      <c r="Z23" s="271"/>
      <c r="AA23" s="271"/>
      <c r="AB23" s="271"/>
    </row>
    <row r="24" spans="2:28" ht="40.75">
      <c r="B24" s="24"/>
      <c r="C24" s="24"/>
      <c r="D24" s="29"/>
      <c r="E24" s="30" t="s">
        <v>318</v>
      </c>
      <c r="F24" s="85">
        <v>8180</v>
      </c>
      <c r="G24" s="78">
        <v>0</v>
      </c>
      <c r="H24" s="78">
        <v>0</v>
      </c>
      <c r="I24" s="78">
        <v>8067</v>
      </c>
      <c r="J24" s="79">
        <v>6986</v>
      </c>
      <c r="K24" s="80">
        <v>86.599727283996529</v>
      </c>
      <c r="L24" s="81">
        <v>185</v>
      </c>
      <c r="M24" s="81">
        <v>74</v>
      </c>
      <c r="N24" s="81">
        <v>17</v>
      </c>
      <c r="O24" s="119"/>
      <c r="P24" s="133">
        <v>0.20782396088019559</v>
      </c>
      <c r="Q24" s="94">
        <v>22</v>
      </c>
      <c r="R24" s="106"/>
      <c r="S24" s="235" t="s">
        <v>163</v>
      </c>
      <c r="T24" s="235"/>
      <c r="U24" s="271" t="s">
        <v>314</v>
      </c>
      <c r="V24" s="271"/>
      <c r="W24" s="271"/>
      <c r="X24" s="271"/>
      <c r="Y24" s="271"/>
      <c r="Z24" s="271"/>
      <c r="AA24" s="271"/>
      <c r="AB24" s="271"/>
    </row>
    <row r="25" spans="2:28">
      <c r="B25" s="24"/>
      <c r="C25" s="24"/>
      <c r="D25" s="29"/>
      <c r="E25" s="58" t="s">
        <v>214</v>
      </c>
      <c r="F25" s="85">
        <v>6187</v>
      </c>
      <c r="G25" s="78">
        <v>0</v>
      </c>
      <c r="H25" s="78">
        <v>1</v>
      </c>
      <c r="I25" s="79">
        <v>6114</v>
      </c>
      <c r="J25" s="79">
        <v>4192</v>
      </c>
      <c r="K25" s="80">
        <v>68.55880909537052</v>
      </c>
      <c r="L25" s="85">
        <v>294</v>
      </c>
      <c r="M25" s="85">
        <v>58</v>
      </c>
      <c r="N25" s="85">
        <v>6</v>
      </c>
      <c r="O25" s="119"/>
      <c r="P25" s="133">
        <v>9.7150259067357511E-2</v>
      </c>
      <c r="Q25" s="94">
        <v>8</v>
      </c>
      <c r="R25" s="106"/>
      <c r="S25" s="267" t="s">
        <v>315</v>
      </c>
      <c r="T25" s="268"/>
      <c r="U25" s="269" t="s">
        <v>316</v>
      </c>
      <c r="V25" s="269"/>
      <c r="W25" s="269"/>
      <c r="X25" s="269"/>
      <c r="Y25" s="269"/>
      <c r="Z25" s="269"/>
      <c r="AA25" s="269"/>
      <c r="AB25" s="269"/>
    </row>
    <row r="26" spans="2:28">
      <c r="B26" s="24"/>
      <c r="C26" s="24"/>
      <c r="D26" s="29"/>
      <c r="E26" s="30"/>
      <c r="F26" s="85"/>
      <c r="G26" s="78"/>
      <c r="H26" s="78"/>
      <c r="I26" s="78"/>
      <c r="J26" s="79"/>
      <c r="K26" s="80"/>
      <c r="L26" s="81"/>
      <c r="M26" s="81"/>
      <c r="N26" s="81"/>
      <c r="O26" s="122"/>
      <c r="P26" s="87"/>
      <c r="Q26" s="82"/>
      <c r="R26" s="106"/>
      <c r="S26" s="267" t="s">
        <v>317</v>
      </c>
      <c r="T26" s="268"/>
      <c r="U26" s="269" t="s">
        <v>321</v>
      </c>
      <c r="V26" s="269"/>
      <c r="W26" s="269"/>
      <c r="X26" s="269"/>
      <c r="Y26" s="269"/>
      <c r="Z26" s="269"/>
      <c r="AA26" s="269"/>
      <c r="AB26" s="269"/>
    </row>
    <row r="27" spans="2:28">
      <c r="B27" s="24"/>
      <c r="C27" s="24"/>
      <c r="D27" s="58" t="s">
        <v>223</v>
      </c>
      <c r="E27" s="59"/>
      <c r="F27" s="85">
        <v>31274</v>
      </c>
      <c r="G27" s="78">
        <v>0</v>
      </c>
      <c r="H27" s="78">
        <v>0</v>
      </c>
      <c r="I27" s="78">
        <v>30540</v>
      </c>
      <c r="J27" s="79">
        <v>19648</v>
      </c>
      <c r="K27" s="80">
        <v>64.334359243009629</v>
      </c>
      <c r="L27" s="81">
        <v>1099</v>
      </c>
      <c r="M27" s="81">
        <v>663</v>
      </c>
      <c r="N27" s="81">
        <v>12</v>
      </c>
      <c r="O27" s="119"/>
      <c r="P27" s="87">
        <v>3.8368077759304259E-2</v>
      </c>
      <c r="Q27" s="82">
        <v>59</v>
      </c>
      <c r="R27" s="106"/>
      <c r="U27" s="269" t="s">
        <v>322</v>
      </c>
      <c r="V27" s="269"/>
      <c r="W27" s="269"/>
      <c r="X27" s="269"/>
      <c r="Y27" s="269"/>
      <c r="Z27" s="269"/>
      <c r="AA27" s="269"/>
      <c r="AB27" s="269"/>
    </row>
    <row r="28" spans="2:28">
      <c r="B28" s="24"/>
      <c r="C28" s="24"/>
      <c r="D28" s="29"/>
      <c r="E28" s="30" t="s">
        <v>96</v>
      </c>
      <c r="F28" s="85">
        <v>111</v>
      </c>
      <c r="G28" s="78">
        <v>0</v>
      </c>
      <c r="H28" s="78">
        <v>0</v>
      </c>
      <c r="I28" s="78">
        <v>102</v>
      </c>
      <c r="J28" s="79">
        <v>101</v>
      </c>
      <c r="K28" s="80">
        <v>99.019607843137265</v>
      </c>
      <c r="L28" s="81">
        <v>0</v>
      </c>
      <c r="M28" s="78">
        <v>8</v>
      </c>
      <c r="N28" s="78">
        <v>0</v>
      </c>
      <c r="O28" s="119"/>
      <c r="P28" s="78">
        <v>0</v>
      </c>
      <c r="Q28" s="94">
        <v>1</v>
      </c>
      <c r="S28" s="235" t="s">
        <v>175</v>
      </c>
      <c r="T28" s="235"/>
      <c r="U28" s="266" t="s">
        <v>176</v>
      </c>
      <c r="V28" s="266"/>
      <c r="W28" s="266"/>
      <c r="X28" s="266"/>
      <c r="Y28" s="266"/>
      <c r="Z28" s="266"/>
      <c r="AA28" s="266"/>
      <c r="AB28" s="266"/>
    </row>
    <row r="29" spans="2:28">
      <c r="B29" s="24"/>
      <c r="C29" s="24"/>
      <c r="D29" s="29"/>
      <c r="E29" s="30" t="s">
        <v>97</v>
      </c>
      <c r="F29" s="85">
        <v>353</v>
      </c>
      <c r="G29" s="78">
        <v>0</v>
      </c>
      <c r="H29" s="78">
        <v>0</v>
      </c>
      <c r="I29" s="78">
        <v>342</v>
      </c>
      <c r="J29" s="79">
        <v>114</v>
      </c>
      <c r="K29" s="80">
        <v>33.333333333333329</v>
      </c>
      <c r="L29" s="81">
        <v>17</v>
      </c>
      <c r="M29" s="78">
        <v>7</v>
      </c>
      <c r="N29" s="78">
        <v>0</v>
      </c>
      <c r="O29" s="119"/>
      <c r="P29" s="78">
        <v>0</v>
      </c>
      <c r="Q29" s="94">
        <v>4</v>
      </c>
    </row>
    <row r="30" spans="2:28">
      <c r="B30" s="24"/>
      <c r="C30" s="24"/>
      <c r="D30" s="29"/>
      <c r="E30" s="30" t="s">
        <v>98</v>
      </c>
      <c r="F30" s="126">
        <v>12102</v>
      </c>
      <c r="G30" s="78">
        <v>0</v>
      </c>
      <c r="H30" s="78">
        <v>0</v>
      </c>
      <c r="I30" s="127">
        <v>12088</v>
      </c>
      <c r="J30" s="126">
        <v>5202</v>
      </c>
      <c r="K30" s="80">
        <v>43.033159679153229</v>
      </c>
      <c r="L30" s="127">
        <v>547</v>
      </c>
      <c r="M30" s="127">
        <v>0</v>
      </c>
      <c r="N30" s="127">
        <v>7</v>
      </c>
      <c r="O30" s="119"/>
      <c r="P30" s="87">
        <v>5.7817791360370033E-2</v>
      </c>
      <c r="Q30" s="128">
        <v>7</v>
      </c>
    </row>
    <row r="31" spans="2:28">
      <c r="B31" s="24"/>
      <c r="C31" s="24"/>
      <c r="D31" s="29"/>
      <c r="E31" s="58" t="s">
        <v>143</v>
      </c>
      <c r="F31" s="85">
        <v>428</v>
      </c>
      <c r="G31" s="78">
        <v>0</v>
      </c>
      <c r="H31" s="78">
        <v>0</v>
      </c>
      <c r="I31" s="78">
        <v>428</v>
      </c>
      <c r="J31" s="79">
        <v>342</v>
      </c>
      <c r="K31" s="80">
        <v>79.90654205607477</v>
      </c>
      <c r="L31" s="81">
        <v>9</v>
      </c>
      <c r="M31" s="78">
        <v>0</v>
      </c>
      <c r="N31" s="78">
        <v>0</v>
      </c>
      <c r="O31" s="119"/>
      <c r="P31" s="78">
        <v>0</v>
      </c>
      <c r="Q31" s="94">
        <v>0</v>
      </c>
    </row>
    <row r="32" spans="2:28">
      <c r="B32" s="24"/>
      <c r="C32" s="24"/>
      <c r="D32" s="29"/>
      <c r="E32" s="30" t="s">
        <v>99</v>
      </c>
      <c r="F32" s="85">
        <v>90</v>
      </c>
      <c r="G32" s="78">
        <v>0</v>
      </c>
      <c r="H32" s="78">
        <v>0</v>
      </c>
      <c r="I32" s="78">
        <v>89</v>
      </c>
      <c r="J32" s="78">
        <v>6</v>
      </c>
      <c r="K32" s="80">
        <v>6.7415730337078648</v>
      </c>
      <c r="L32" s="78">
        <v>0</v>
      </c>
      <c r="M32" s="78">
        <v>1</v>
      </c>
      <c r="N32" s="78">
        <v>0</v>
      </c>
      <c r="O32" s="119"/>
      <c r="P32" s="78">
        <v>0</v>
      </c>
      <c r="Q32" s="94">
        <v>0</v>
      </c>
    </row>
    <row r="33" spans="1:28">
      <c r="B33" s="24"/>
      <c r="C33" s="24"/>
      <c r="D33" s="29"/>
      <c r="E33" s="55" t="s">
        <v>291</v>
      </c>
      <c r="F33" s="85">
        <v>15</v>
      </c>
      <c r="G33" s="79">
        <v>0</v>
      </c>
      <c r="H33" s="78">
        <v>0</v>
      </c>
      <c r="I33" s="78">
        <v>15</v>
      </c>
      <c r="J33" s="79">
        <v>13</v>
      </c>
      <c r="K33" s="80">
        <v>86.666666666666671</v>
      </c>
      <c r="L33" s="78">
        <v>0</v>
      </c>
      <c r="M33" s="78">
        <v>0</v>
      </c>
      <c r="N33" s="78">
        <v>0</v>
      </c>
      <c r="O33" s="119"/>
      <c r="P33" s="78">
        <v>0</v>
      </c>
      <c r="Q33" s="94">
        <v>0</v>
      </c>
    </row>
    <row r="34" spans="1:28">
      <c r="B34" s="24"/>
      <c r="C34" s="24"/>
      <c r="D34" s="29"/>
      <c r="E34" s="58" t="s">
        <v>149</v>
      </c>
      <c r="F34" s="85">
        <v>5525</v>
      </c>
      <c r="G34" s="79">
        <v>0</v>
      </c>
      <c r="H34" s="78">
        <v>0</v>
      </c>
      <c r="I34" s="78">
        <v>5507</v>
      </c>
      <c r="J34" s="79">
        <v>5139</v>
      </c>
      <c r="K34" s="80">
        <v>93.316382128586994</v>
      </c>
      <c r="L34" s="81">
        <v>4</v>
      </c>
      <c r="M34" s="81">
        <v>18</v>
      </c>
      <c r="N34" s="78">
        <v>0</v>
      </c>
      <c r="O34" s="119"/>
      <c r="P34" s="78">
        <v>0</v>
      </c>
      <c r="Q34" s="94">
        <v>0</v>
      </c>
    </row>
    <row r="35" spans="1:28">
      <c r="B35" s="24"/>
      <c r="C35" s="24"/>
      <c r="D35" s="29"/>
      <c r="E35" s="30" t="s">
        <v>100</v>
      </c>
      <c r="F35" s="85">
        <v>7105</v>
      </c>
      <c r="G35" s="79">
        <v>0</v>
      </c>
      <c r="H35" s="78">
        <v>0</v>
      </c>
      <c r="I35" s="78">
        <v>6871</v>
      </c>
      <c r="J35" s="79">
        <v>4945</v>
      </c>
      <c r="K35" s="80">
        <v>71.979621542940322</v>
      </c>
      <c r="L35" s="81">
        <v>344</v>
      </c>
      <c r="M35" s="85">
        <v>205</v>
      </c>
      <c r="N35" s="78">
        <v>1</v>
      </c>
      <c r="O35" s="119"/>
      <c r="P35" s="87">
        <v>1.4076576576576577E-2</v>
      </c>
      <c r="Q35" s="82">
        <v>28</v>
      </c>
    </row>
    <row r="36" spans="1:28">
      <c r="B36" s="24"/>
      <c r="C36" s="24"/>
      <c r="D36" s="29"/>
      <c r="E36" s="58" t="s">
        <v>95</v>
      </c>
      <c r="F36" s="85">
        <v>5545</v>
      </c>
      <c r="G36" s="79">
        <v>0</v>
      </c>
      <c r="H36" s="78">
        <v>0</v>
      </c>
      <c r="I36" s="79">
        <v>5098</v>
      </c>
      <c r="J36" s="79">
        <v>3786</v>
      </c>
      <c r="K36" s="80">
        <v>74.278987639788113</v>
      </c>
      <c r="L36" s="81">
        <v>178</v>
      </c>
      <c r="M36" s="81">
        <v>424</v>
      </c>
      <c r="N36" s="81">
        <v>4</v>
      </c>
      <c r="O36" s="119"/>
      <c r="P36" s="87">
        <v>7.2150072150072145E-2</v>
      </c>
      <c r="Q36" s="82">
        <v>19</v>
      </c>
    </row>
    <row r="37" spans="1:28">
      <c r="B37" s="24"/>
      <c r="C37" s="24"/>
      <c r="D37" s="29"/>
      <c r="F37" s="85"/>
      <c r="G37" s="79"/>
      <c r="H37" s="78"/>
      <c r="I37" s="78"/>
      <c r="J37" s="78"/>
      <c r="K37" s="80"/>
      <c r="L37" s="81"/>
      <c r="M37" s="81"/>
      <c r="N37" s="81"/>
      <c r="O37" s="119"/>
      <c r="P37" s="87"/>
      <c r="Q37" s="82"/>
    </row>
    <row r="38" spans="1:28">
      <c r="B38" s="24"/>
      <c r="C38" s="24" t="s">
        <v>292</v>
      </c>
      <c r="D38" s="29"/>
      <c r="F38" s="85"/>
      <c r="G38" s="79"/>
      <c r="H38" s="78"/>
      <c r="I38" s="78"/>
      <c r="J38" s="78"/>
      <c r="K38" s="80"/>
      <c r="L38" s="81"/>
      <c r="M38" s="81"/>
      <c r="N38" s="81"/>
      <c r="O38" s="119"/>
      <c r="P38" s="87"/>
      <c r="Q38" s="82"/>
    </row>
    <row r="39" spans="1:28">
      <c r="B39" s="24"/>
      <c r="C39" s="24"/>
      <c r="D39" s="29"/>
      <c r="E39" s="58" t="s">
        <v>226</v>
      </c>
      <c r="F39" s="85">
        <v>346</v>
      </c>
      <c r="G39" s="79">
        <v>0</v>
      </c>
      <c r="H39" s="78">
        <v>0</v>
      </c>
      <c r="I39" s="78">
        <v>321</v>
      </c>
      <c r="J39" s="78">
        <v>237</v>
      </c>
      <c r="K39" s="80">
        <v>73.831775700934571</v>
      </c>
      <c r="L39" s="81">
        <v>8</v>
      </c>
      <c r="M39" s="81">
        <v>22</v>
      </c>
      <c r="N39" s="81">
        <v>2</v>
      </c>
      <c r="O39" s="119"/>
      <c r="P39" s="87">
        <v>0.57803468208092479</v>
      </c>
      <c r="Q39" s="82">
        <v>1</v>
      </c>
    </row>
    <row r="40" spans="1:28">
      <c r="B40" s="34"/>
      <c r="C40" s="34"/>
      <c r="D40" s="150"/>
      <c r="E40" s="36" t="s">
        <v>228</v>
      </c>
      <c r="F40" s="147">
        <v>40</v>
      </c>
      <c r="G40" s="88">
        <v>0</v>
      </c>
      <c r="H40" s="129">
        <v>0</v>
      </c>
      <c r="I40" s="130">
        <v>3</v>
      </c>
      <c r="J40" s="130">
        <v>3</v>
      </c>
      <c r="K40" s="89">
        <v>100</v>
      </c>
      <c r="L40" s="130">
        <v>0</v>
      </c>
      <c r="M40" s="130">
        <v>37</v>
      </c>
      <c r="N40" s="130">
        <v>0</v>
      </c>
      <c r="O40" s="90"/>
      <c r="P40" s="131">
        <v>0</v>
      </c>
      <c r="Q40" s="90">
        <v>0</v>
      </c>
    </row>
    <row r="41" spans="1:28" s="1" customFormat="1">
      <c r="B41" s="243" t="s">
        <v>159</v>
      </c>
      <c r="C41" s="243"/>
      <c r="D41" s="243"/>
      <c r="E41" s="70" t="s">
        <v>162</v>
      </c>
      <c r="F41" s="70"/>
      <c r="G41" s="70"/>
      <c r="H41" s="70"/>
      <c r="I41" s="70"/>
      <c r="J41" s="70"/>
      <c r="K41" s="70"/>
      <c r="L41" s="70"/>
      <c r="M41" s="70"/>
      <c r="N41" s="70"/>
      <c r="O41" s="70"/>
      <c r="P41" s="70"/>
      <c r="Q41" s="70"/>
    </row>
    <row r="42" spans="1:28" s="1" customFormat="1">
      <c r="A42" s="73"/>
      <c r="B42" s="235" t="s">
        <v>161</v>
      </c>
      <c r="C42" s="235"/>
      <c r="D42" s="235"/>
      <c r="E42" s="72" t="s">
        <v>164</v>
      </c>
      <c r="F42" s="72"/>
      <c r="G42" s="72"/>
      <c r="H42" s="72"/>
      <c r="I42" s="72"/>
      <c r="J42" s="72"/>
      <c r="K42" s="72"/>
      <c r="L42" s="72"/>
      <c r="M42" s="72"/>
      <c r="N42" s="72"/>
      <c r="O42" s="72"/>
      <c r="P42" s="72"/>
      <c r="Q42" s="72"/>
    </row>
    <row r="43" spans="1:28" s="1" customFormat="1" ht="13.75" customHeight="1">
      <c r="A43" s="73"/>
      <c r="B43" s="235" t="s">
        <v>163</v>
      </c>
      <c r="C43" s="235"/>
      <c r="D43" s="235"/>
      <c r="E43" s="72" t="s">
        <v>168</v>
      </c>
      <c r="F43" s="72"/>
      <c r="G43" s="72"/>
      <c r="H43" s="72"/>
      <c r="I43" s="72"/>
      <c r="J43" s="72"/>
      <c r="K43" s="72"/>
      <c r="L43" s="72"/>
      <c r="M43" s="72"/>
      <c r="N43" s="72"/>
      <c r="O43" s="72"/>
      <c r="P43" s="72"/>
      <c r="Q43" s="72"/>
    </row>
    <row r="44" spans="1:28" s="1" customFormat="1">
      <c r="B44" s="235" t="s">
        <v>175</v>
      </c>
      <c r="C44" s="235"/>
      <c r="D44" s="235"/>
      <c r="E44" s="71" t="s">
        <v>176</v>
      </c>
      <c r="F44" s="71"/>
      <c r="G44" s="71"/>
      <c r="H44" s="71"/>
      <c r="I44" s="71"/>
      <c r="J44" s="71"/>
      <c r="K44" s="71"/>
      <c r="L44" s="71"/>
      <c r="M44" s="71"/>
      <c r="N44" s="71"/>
      <c r="O44" s="71"/>
      <c r="P44" s="71"/>
      <c r="Q44" s="71"/>
    </row>
    <row r="45" spans="1:28" ht="12.75" customHeight="1">
      <c r="D45" s="141"/>
      <c r="E45" s="141"/>
      <c r="F45" s="141"/>
      <c r="G45" s="141"/>
      <c r="H45" s="141"/>
      <c r="I45" s="141"/>
      <c r="J45" s="141"/>
      <c r="K45" s="141"/>
      <c r="L45" s="141"/>
      <c r="M45" s="141"/>
      <c r="N45" s="141"/>
      <c r="O45" s="141"/>
      <c r="P45" s="141"/>
      <c r="Q45" s="141"/>
      <c r="S45" s="140"/>
      <c r="T45" s="140"/>
      <c r="U45" s="140"/>
      <c r="V45" s="140"/>
      <c r="W45" s="140"/>
      <c r="X45" s="140"/>
      <c r="Y45" s="140"/>
      <c r="Z45" s="140"/>
      <c r="AA45" s="140"/>
      <c r="AB45" s="140"/>
    </row>
    <row r="46" spans="1:28" s="140" customFormat="1"/>
    <row r="47" spans="1:28" s="140" customFormat="1" ht="13.75" customHeight="1" thickBot="1">
      <c r="B47" s="280" t="s">
        <v>259</v>
      </c>
      <c r="C47" s="280"/>
      <c r="D47" s="280"/>
      <c r="E47" s="280"/>
      <c r="F47" s="280"/>
      <c r="N47" s="55"/>
      <c r="P47" s="141"/>
      <c r="Q47" s="142" t="s">
        <v>265</v>
      </c>
      <c r="S47" s="280" t="s">
        <v>260</v>
      </c>
      <c r="T47" s="280"/>
      <c r="U47" s="280"/>
      <c r="V47" s="55"/>
      <c r="W47" s="55"/>
      <c r="X47" s="55"/>
      <c r="Y47" s="55"/>
      <c r="Z47" s="55"/>
      <c r="AB47" s="135" t="s">
        <v>264</v>
      </c>
    </row>
    <row r="48" spans="1:28" ht="14.3" thickTop="1">
      <c r="B48" s="215" t="s">
        <v>267</v>
      </c>
      <c r="C48" s="215"/>
      <c r="D48" s="215"/>
      <c r="E48" s="216"/>
      <c r="F48" s="259" t="s">
        <v>268</v>
      </c>
      <c r="G48" s="223" t="s">
        <v>271</v>
      </c>
      <c r="H48" s="224"/>
      <c r="I48" s="224"/>
      <c r="J48" s="224"/>
      <c r="K48" s="224"/>
      <c r="L48" s="224"/>
      <c r="M48" s="225"/>
      <c r="N48" s="259" t="s">
        <v>283</v>
      </c>
      <c r="O48" s="274" t="s">
        <v>285</v>
      </c>
      <c r="P48" s="216"/>
      <c r="Q48" s="226" t="s">
        <v>273</v>
      </c>
      <c r="S48" s="215" t="s">
        <v>293</v>
      </c>
      <c r="T48" s="215"/>
      <c r="U48" s="216"/>
      <c r="V48" s="251" t="s">
        <v>294</v>
      </c>
      <c r="W48" s="253" t="s">
        <v>295</v>
      </c>
      <c r="X48" s="254"/>
      <c r="Y48" s="255"/>
      <c r="Z48" s="248" t="s">
        <v>236</v>
      </c>
      <c r="AA48" s="256"/>
      <c r="AB48" s="248" t="s">
        <v>237</v>
      </c>
    </row>
    <row r="49" spans="2:28" ht="27.2">
      <c r="B49" s="217"/>
      <c r="C49" s="217"/>
      <c r="D49" s="217"/>
      <c r="E49" s="218"/>
      <c r="F49" s="222"/>
      <c r="G49" s="277" t="s">
        <v>269</v>
      </c>
      <c r="H49" s="228" t="s">
        <v>272</v>
      </c>
      <c r="I49" s="229"/>
      <c r="J49" s="229"/>
      <c r="K49" s="229"/>
      <c r="L49" s="230"/>
      <c r="M49" s="213" t="s">
        <v>281</v>
      </c>
      <c r="N49" s="214"/>
      <c r="O49" s="275"/>
      <c r="P49" s="218"/>
      <c r="Q49" s="227"/>
      <c r="S49" s="219"/>
      <c r="T49" s="219"/>
      <c r="U49" s="220"/>
      <c r="V49" s="252"/>
      <c r="W49" s="151" t="s">
        <v>297</v>
      </c>
      <c r="X49" s="113" t="s">
        <v>238</v>
      </c>
      <c r="Y49" s="151" t="s">
        <v>298</v>
      </c>
      <c r="Z49" s="249"/>
      <c r="AA49" s="257"/>
      <c r="AB49" s="249"/>
    </row>
    <row r="50" spans="2:28">
      <c r="B50" s="217"/>
      <c r="C50" s="217"/>
      <c r="D50" s="217"/>
      <c r="E50" s="218"/>
      <c r="F50" s="222"/>
      <c r="G50" s="278"/>
      <c r="H50" s="277" t="s">
        <v>107</v>
      </c>
      <c r="I50" s="213" t="s">
        <v>274</v>
      </c>
      <c r="J50" s="213" t="s">
        <v>275</v>
      </c>
      <c r="K50" s="213" t="s">
        <v>278</v>
      </c>
      <c r="L50" s="213" t="s">
        <v>280</v>
      </c>
      <c r="M50" s="214"/>
      <c r="N50" s="214"/>
      <c r="O50" s="275"/>
      <c r="P50" s="218"/>
      <c r="Q50" s="227"/>
      <c r="S50" s="232" t="s">
        <v>296</v>
      </c>
      <c r="T50" s="232"/>
      <c r="U50" s="233"/>
      <c r="V50" s="103">
        <v>13130</v>
      </c>
      <c r="W50" s="103">
        <v>11134</v>
      </c>
      <c r="X50" s="103">
        <v>1753</v>
      </c>
      <c r="Y50" s="103">
        <v>24</v>
      </c>
      <c r="Z50" s="103">
        <v>21</v>
      </c>
      <c r="AA50" s="101" t="s">
        <v>51</v>
      </c>
      <c r="AB50" s="103">
        <v>198</v>
      </c>
    </row>
    <row r="51" spans="2:28">
      <c r="B51" s="217"/>
      <c r="C51" s="217"/>
      <c r="D51" s="217"/>
      <c r="E51" s="218"/>
      <c r="F51" s="222"/>
      <c r="G51" s="278"/>
      <c r="H51" s="278"/>
      <c r="I51" s="214"/>
      <c r="J51" s="214"/>
      <c r="K51" s="214"/>
      <c r="L51" s="222"/>
      <c r="M51" s="214"/>
      <c r="N51" s="214"/>
      <c r="O51" s="275"/>
      <c r="P51" s="218"/>
      <c r="Q51" s="227"/>
      <c r="S51" s="60"/>
      <c r="T51" s="60"/>
      <c r="U51" s="61"/>
      <c r="V51" s="103"/>
      <c r="W51" s="114" t="s">
        <v>40</v>
      </c>
      <c r="X51" s="132">
        <v>-5</v>
      </c>
      <c r="Y51" s="103"/>
      <c r="Z51" s="103"/>
      <c r="AA51" s="101"/>
      <c r="AB51" s="103"/>
    </row>
    <row r="52" spans="2:28">
      <c r="B52" s="217"/>
      <c r="C52" s="217"/>
      <c r="D52" s="217"/>
      <c r="E52" s="218"/>
      <c r="F52" s="222"/>
      <c r="G52" s="278"/>
      <c r="H52" s="278"/>
      <c r="I52" s="214"/>
      <c r="J52" s="214"/>
      <c r="K52" s="214"/>
      <c r="L52" s="222"/>
      <c r="M52" s="214"/>
      <c r="N52" s="214"/>
      <c r="O52" s="275"/>
      <c r="P52" s="218"/>
      <c r="Q52" s="227"/>
      <c r="S52" s="60"/>
      <c r="T52" s="232" t="s">
        <v>299</v>
      </c>
      <c r="U52" s="250"/>
      <c r="V52" s="103">
        <v>12246</v>
      </c>
      <c r="W52" s="103">
        <v>11134</v>
      </c>
      <c r="X52" s="103">
        <v>978</v>
      </c>
      <c r="Y52" s="103">
        <v>3</v>
      </c>
      <c r="Z52" s="103">
        <v>12</v>
      </c>
      <c r="AA52" s="101" t="s">
        <v>47</v>
      </c>
      <c r="AB52" s="103">
        <v>119</v>
      </c>
    </row>
    <row r="53" spans="2:28">
      <c r="B53" s="219"/>
      <c r="C53" s="219"/>
      <c r="D53" s="219"/>
      <c r="E53" s="220"/>
      <c r="F53" s="273"/>
      <c r="G53" s="279"/>
      <c r="H53" s="279"/>
      <c r="I53" s="39" t="s">
        <v>276</v>
      </c>
      <c r="J53" s="39" t="s">
        <v>277</v>
      </c>
      <c r="K53" s="39" t="s">
        <v>279</v>
      </c>
      <c r="L53" s="273"/>
      <c r="M53" s="260"/>
      <c r="N53" s="149" t="s">
        <v>282</v>
      </c>
      <c r="O53" s="276" t="s">
        <v>284</v>
      </c>
      <c r="P53" s="220"/>
      <c r="Q53" s="258"/>
      <c r="S53" s="60"/>
      <c r="T53" s="60"/>
      <c r="U53" s="60" t="s">
        <v>300</v>
      </c>
      <c r="V53" s="103">
        <v>417</v>
      </c>
      <c r="W53" s="103">
        <v>0</v>
      </c>
      <c r="X53" s="103">
        <v>381</v>
      </c>
      <c r="Y53" s="103">
        <v>1</v>
      </c>
      <c r="Z53" s="103">
        <v>4</v>
      </c>
      <c r="AA53" s="101" t="s">
        <v>76</v>
      </c>
      <c r="AB53" s="103">
        <v>31</v>
      </c>
    </row>
    <row r="54" spans="2:28">
      <c r="B54" s="231" t="s">
        <v>119</v>
      </c>
      <c r="C54" s="231"/>
      <c r="D54" s="231"/>
      <c r="E54" s="210"/>
      <c r="F54" s="116">
        <v>74181</v>
      </c>
      <c r="G54" s="117">
        <v>13</v>
      </c>
      <c r="H54" s="117">
        <v>99</v>
      </c>
      <c r="I54" s="117">
        <v>72708</v>
      </c>
      <c r="J54" s="74">
        <v>42679</v>
      </c>
      <c r="K54" s="80">
        <v>58.699180282774932</v>
      </c>
      <c r="L54" s="118">
        <v>3431</v>
      </c>
      <c r="M54" s="118">
        <v>1088</v>
      </c>
      <c r="N54" s="118">
        <v>92</v>
      </c>
      <c r="O54" s="119"/>
      <c r="P54" s="120">
        <v>0.12402097572154595</v>
      </c>
      <c r="Q54" s="82">
        <v>181</v>
      </c>
      <c r="S54" s="60"/>
      <c r="T54" s="60"/>
      <c r="U54" s="60" t="s">
        <v>301</v>
      </c>
      <c r="V54" s="103">
        <v>10574</v>
      </c>
      <c r="W54" s="103">
        <v>10375</v>
      </c>
      <c r="X54" s="103">
        <v>180</v>
      </c>
      <c r="Y54" s="103">
        <v>0</v>
      </c>
      <c r="Z54" s="103">
        <v>1</v>
      </c>
      <c r="AA54" s="101" t="s">
        <v>50</v>
      </c>
      <c r="AB54" s="103">
        <v>18</v>
      </c>
    </row>
    <row r="55" spans="2:28" ht="12.75" customHeight="1">
      <c r="B55" s="24"/>
      <c r="C55" s="24"/>
      <c r="D55" s="58"/>
      <c r="E55" s="59"/>
      <c r="F55" s="85"/>
      <c r="G55" s="78"/>
      <c r="H55" s="78"/>
      <c r="I55" s="78"/>
      <c r="J55" s="79"/>
      <c r="K55" s="80"/>
      <c r="L55" s="81"/>
      <c r="M55" s="81"/>
      <c r="N55" s="81"/>
      <c r="O55" s="119"/>
      <c r="P55" s="87"/>
      <c r="Q55" s="82"/>
      <c r="S55" s="60"/>
      <c r="T55" s="60"/>
      <c r="U55" s="60" t="s">
        <v>302</v>
      </c>
      <c r="V55" s="103">
        <v>30</v>
      </c>
      <c r="W55" s="103">
        <v>30</v>
      </c>
      <c r="X55" s="103">
        <v>0</v>
      </c>
      <c r="Y55" s="103">
        <v>0</v>
      </c>
      <c r="Z55" s="103">
        <v>0</v>
      </c>
      <c r="AA55" s="101"/>
      <c r="AB55" s="103">
        <v>0</v>
      </c>
    </row>
    <row r="56" spans="2:28">
      <c r="B56" s="24"/>
      <c r="C56" s="232" t="s">
        <v>206</v>
      </c>
      <c r="D56" s="232"/>
      <c r="E56" s="233"/>
      <c r="F56" s="85"/>
      <c r="G56" s="78"/>
      <c r="H56" s="78"/>
      <c r="I56" s="78"/>
      <c r="J56" s="79"/>
      <c r="K56" s="80"/>
      <c r="L56" s="81"/>
      <c r="M56" s="81"/>
      <c r="N56" s="81"/>
      <c r="O56" s="122"/>
      <c r="P56" s="87"/>
      <c r="Q56" s="82"/>
      <c r="S56" s="60"/>
      <c r="T56" s="60"/>
      <c r="U56" s="30" t="s">
        <v>153</v>
      </c>
      <c r="V56" s="103">
        <v>523</v>
      </c>
      <c r="W56" s="103">
        <v>470</v>
      </c>
      <c r="X56" s="103">
        <v>51</v>
      </c>
      <c r="Y56" s="103">
        <v>0</v>
      </c>
      <c r="Z56" s="103">
        <v>1</v>
      </c>
      <c r="AA56" s="101" t="s">
        <v>51</v>
      </c>
      <c r="AB56" s="103">
        <v>1</v>
      </c>
    </row>
    <row r="57" spans="2:28">
      <c r="B57" s="29"/>
      <c r="C57" s="29"/>
      <c r="D57" s="231" t="s">
        <v>207</v>
      </c>
      <c r="E57" s="210"/>
      <c r="F57" s="85">
        <v>44997</v>
      </c>
      <c r="G57" s="78">
        <v>13</v>
      </c>
      <c r="H57" s="78">
        <v>99</v>
      </c>
      <c r="I57" s="78">
        <v>44399</v>
      </c>
      <c r="J57" s="79">
        <v>24706</v>
      </c>
      <c r="K57" s="80">
        <v>55.645397418860789</v>
      </c>
      <c r="L57" s="81">
        <v>2490</v>
      </c>
      <c r="M57" s="81">
        <v>297</v>
      </c>
      <c r="N57" s="81">
        <v>75</v>
      </c>
      <c r="O57" s="119"/>
      <c r="P57" s="145">
        <v>0.16667777851856791</v>
      </c>
      <c r="Q57" s="94">
        <v>114</v>
      </c>
      <c r="S57" s="60"/>
      <c r="T57" s="60"/>
      <c r="U57" s="60" t="s">
        <v>303</v>
      </c>
      <c r="V57" s="103">
        <v>3</v>
      </c>
      <c r="W57" s="103">
        <v>2</v>
      </c>
      <c r="X57" s="103">
        <v>1</v>
      </c>
      <c r="Y57" s="103">
        <v>0</v>
      </c>
      <c r="Z57" s="103">
        <v>0</v>
      </c>
      <c r="AA57" s="101"/>
      <c r="AB57" s="103">
        <v>0</v>
      </c>
    </row>
    <row r="58" spans="2:28">
      <c r="B58" s="24"/>
      <c r="C58" s="24"/>
      <c r="D58" s="29"/>
      <c r="E58" s="58" t="s">
        <v>92</v>
      </c>
      <c r="F58" s="85">
        <v>710</v>
      </c>
      <c r="G58" s="78">
        <v>2</v>
      </c>
      <c r="H58" s="78">
        <v>26</v>
      </c>
      <c r="I58" s="78">
        <v>668</v>
      </c>
      <c r="J58" s="79">
        <v>119</v>
      </c>
      <c r="K58" s="80">
        <v>17.814371257485028</v>
      </c>
      <c r="L58" s="81">
        <v>27</v>
      </c>
      <c r="M58" s="78">
        <v>0</v>
      </c>
      <c r="N58" s="78">
        <v>6</v>
      </c>
      <c r="O58" s="119"/>
      <c r="P58" s="133">
        <v>0.84507042253521114</v>
      </c>
      <c r="Q58" s="94">
        <v>8</v>
      </c>
      <c r="S58" s="60"/>
      <c r="T58" s="60"/>
      <c r="U58" s="60" t="s">
        <v>306</v>
      </c>
      <c r="V58" s="103">
        <v>213</v>
      </c>
      <c r="W58" s="103">
        <v>0</v>
      </c>
      <c r="X58" s="103">
        <v>148</v>
      </c>
      <c r="Y58" s="103">
        <v>0</v>
      </c>
      <c r="Z58" s="103">
        <v>6</v>
      </c>
      <c r="AA58" s="101" t="s">
        <v>77</v>
      </c>
      <c r="AB58" s="103">
        <v>59</v>
      </c>
    </row>
    <row r="59" spans="2:28">
      <c r="B59" s="24"/>
      <c r="C59" s="24"/>
      <c r="D59" s="29"/>
      <c r="E59" s="58" t="s">
        <v>208</v>
      </c>
      <c r="F59" s="85">
        <v>1649</v>
      </c>
      <c r="G59" s="78">
        <v>11</v>
      </c>
      <c r="H59" s="78">
        <v>71</v>
      </c>
      <c r="I59" s="78">
        <v>1563</v>
      </c>
      <c r="J59" s="79">
        <v>197</v>
      </c>
      <c r="K59" s="80">
        <v>12.603966730646194</v>
      </c>
      <c r="L59" s="81">
        <v>70</v>
      </c>
      <c r="M59" s="78">
        <v>0</v>
      </c>
      <c r="N59" s="78">
        <v>3</v>
      </c>
      <c r="O59" s="119"/>
      <c r="P59" s="133">
        <v>0.18192844147968465</v>
      </c>
      <c r="Q59" s="94">
        <v>1</v>
      </c>
      <c r="S59" s="60"/>
      <c r="T59" s="60"/>
      <c r="U59" s="60" t="s">
        <v>305</v>
      </c>
      <c r="V59" s="103">
        <v>486</v>
      </c>
      <c r="W59" s="103">
        <v>257</v>
      </c>
      <c r="X59" s="103">
        <v>217</v>
      </c>
      <c r="Y59" s="103">
        <v>2</v>
      </c>
      <c r="Z59" s="103">
        <v>0</v>
      </c>
      <c r="AA59" s="101"/>
      <c r="AB59" s="103">
        <v>10</v>
      </c>
    </row>
    <row r="60" spans="2:28">
      <c r="B60" s="24"/>
      <c r="C60" s="24"/>
      <c r="D60" s="29"/>
      <c r="E60" s="58" t="s">
        <v>209</v>
      </c>
      <c r="F60" s="85">
        <v>5908</v>
      </c>
      <c r="G60" s="78">
        <v>0</v>
      </c>
      <c r="H60" s="78">
        <v>0</v>
      </c>
      <c r="I60" s="78">
        <v>5767</v>
      </c>
      <c r="J60" s="79">
        <v>3132</v>
      </c>
      <c r="K60" s="80">
        <v>54.308999479798857</v>
      </c>
      <c r="L60" s="81">
        <v>432</v>
      </c>
      <c r="M60" s="81">
        <v>119</v>
      </c>
      <c r="N60" s="81">
        <v>9</v>
      </c>
      <c r="O60" s="119"/>
      <c r="P60" s="133">
        <v>0.15233581584292485</v>
      </c>
      <c r="Q60" s="94">
        <v>13</v>
      </c>
      <c r="S60" s="60"/>
      <c r="T60" s="232" t="s">
        <v>304</v>
      </c>
      <c r="U60" s="233"/>
      <c r="V60" s="103">
        <v>884</v>
      </c>
      <c r="W60" s="103">
        <v>0</v>
      </c>
      <c r="X60" s="103">
        <v>775</v>
      </c>
      <c r="Y60" s="103">
        <v>21</v>
      </c>
      <c r="Z60" s="103">
        <v>9</v>
      </c>
      <c r="AA60" s="101" t="s">
        <v>78</v>
      </c>
      <c r="AB60" s="103">
        <v>79</v>
      </c>
    </row>
    <row r="61" spans="2:28">
      <c r="B61" s="24"/>
      <c r="C61" s="24"/>
      <c r="D61" s="29"/>
      <c r="E61" s="58" t="s">
        <v>128</v>
      </c>
      <c r="F61" s="85">
        <v>1970</v>
      </c>
      <c r="G61" s="78">
        <v>0</v>
      </c>
      <c r="H61" s="78">
        <v>0</v>
      </c>
      <c r="I61" s="78">
        <v>1964</v>
      </c>
      <c r="J61" s="79">
        <v>1100</v>
      </c>
      <c r="K61" s="80">
        <v>56.008146639511203</v>
      </c>
      <c r="L61" s="81">
        <v>120</v>
      </c>
      <c r="M61" s="78">
        <v>0</v>
      </c>
      <c r="N61" s="81">
        <v>2</v>
      </c>
      <c r="O61" s="119"/>
      <c r="P61" s="133">
        <v>0.10152284263959391</v>
      </c>
      <c r="Q61" s="94">
        <v>4</v>
      </c>
      <c r="S61" s="60"/>
      <c r="T61" s="60"/>
      <c r="U61" s="30" t="s">
        <v>96</v>
      </c>
      <c r="V61" s="103">
        <v>15</v>
      </c>
      <c r="W61" s="103">
        <v>0</v>
      </c>
      <c r="X61" s="103">
        <v>15</v>
      </c>
      <c r="Y61" s="103">
        <v>0</v>
      </c>
      <c r="Z61" s="103">
        <v>0</v>
      </c>
      <c r="AA61" s="101"/>
      <c r="AB61" s="103">
        <v>0</v>
      </c>
    </row>
    <row r="62" spans="2:28" ht="27.2">
      <c r="B62" s="24"/>
      <c r="C62" s="24"/>
      <c r="D62" s="29"/>
      <c r="E62" s="58" t="s">
        <v>286</v>
      </c>
      <c r="F62" s="85">
        <v>12120</v>
      </c>
      <c r="G62" s="78">
        <v>0</v>
      </c>
      <c r="H62" s="78">
        <v>0</v>
      </c>
      <c r="I62" s="78">
        <v>12075</v>
      </c>
      <c r="J62" s="79">
        <v>5071</v>
      </c>
      <c r="K62" s="80">
        <v>41.995859213250519</v>
      </c>
      <c r="L62" s="81">
        <v>741</v>
      </c>
      <c r="M62" s="78">
        <v>27</v>
      </c>
      <c r="N62" s="78">
        <v>3</v>
      </c>
      <c r="O62" s="119"/>
      <c r="P62" s="133">
        <v>2.4752475247524754E-2</v>
      </c>
      <c r="Q62" s="94">
        <v>15</v>
      </c>
      <c r="S62" s="62"/>
      <c r="T62" s="62"/>
      <c r="U62" s="30" t="s">
        <v>97</v>
      </c>
      <c r="V62" s="103">
        <v>125</v>
      </c>
      <c r="W62" s="103">
        <v>0</v>
      </c>
      <c r="X62" s="103">
        <v>123</v>
      </c>
      <c r="Y62" s="103">
        <v>0</v>
      </c>
      <c r="Z62" s="103">
        <v>0</v>
      </c>
      <c r="AA62" s="101"/>
      <c r="AB62" s="103">
        <v>2</v>
      </c>
    </row>
    <row r="63" spans="2:28">
      <c r="B63" s="24"/>
      <c r="C63" s="24"/>
      <c r="D63" s="29"/>
      <c r="E63" s="58" t="s">
        <v>287</v>
      </c>
      <c r="F63" s="85">
        <v>5425</v>
      </c>
      <c r="G63" s="78">
        <v>0</v>
      </c>
      <c r="H63" s="78">
        <v>0</v>
      </c>
      <c r="I63" s="78">
        <v>5407</v>
      </c>
      <c r="J63" s="79">
        <v>2707</v>
      </c>
      <c r="K63" s="80">
        <v>50.064730904383204</v>
      </c>
      <c r="L63" s="81">
        <v>306</v>
      </c>
      <c r="M63" s="78">
        <v>0</v>
      </c>
      <c r="N63" s="78">
        <v>8</v>
      </c>
      <c r="O63" s="119"/>
      <c r="P63" s="133">
        <v>0.14746543778801843</v>
      </c>
      <c r="Q63" s="94">
        <v>10</v>
      </c>
      <c r="S63" s="62"/>
      <c r="T63" s="62"/>
      <c r="U63" s="30" t="s">
        <v>100</v>
      </c>
      <c r="V63" s="103">
        <v>430</v>
      </c>
      <c r="W63" s="103">
        <v>0</v>
      </c>
      <c r="X63" s="103">
        <v>379</v>
      </c>
      <c r="Y63" s="103">
        <v>2</v>
      </c>
      <c r="Z63" s="103">
        <v>4</v>
      </c>
      <c r="AA63" s="101" t="s">
        <v>54</v>
      </c>
      <c r="AB63" s="103">
        <v>45</v>
      </c>
    </row>
    <row r="64" spans="2:28">
      <c r="B64" s="24"/>
      <c r="C64" s="24"/>
      <c r="D64" s="29"/>
      <c r="E64" s="58" t="s">
        <v>288</v>
      </c>
      <c r="F64" s="85">
        <v>2420</v>
      </c>
      <c r="G64" s="78">
        <v>0</v>
      </c>
      <c r="H64" s="78">
        <v>1</v>
      </c>
      <c r="I64" s="78">
        <v>2399</v>
      </c>
      <c r="J64" s="79">
        <v>1374</v>
      </c>
      <c r="K64" s="80">
        <v>57.273864110045857</v>
      </c>
      <c r="L64" s="81">
        <v>187</v>
      </c>
      <c r="M64" s="78">
        <v>5</v>
      </c>
      <c r="N64" s="81">
        <v>9</v>
      </c>
      <c r="O64" s="119"/>
      <c r="P64" s="133">
        <v>0.37190082644628097</v>
      </c>
      <c r="Q64" s="94">
        <v>6</v>
      </c>
      <c r="S64" s="63"/>
      <c r="T64" s="63"/>
      <c r="U64" s="152" t="s">
        <v>95</v>
      </c>
      <c r="V64" s="124">
        <v>314</v>
      </c>
      <c r="W64" s="124">
        <v>0</v>
      </c>
      <c r="X64" s="124">
        <v>258</v>
      </c>
      <c r="Y64" s="124">
        <v>19</v>
      </c>
      <c r="Z64" s="124">
        <v>5</v>
      </c>
      <c r="AA64" s="108" t="s">
        <v>79</v>
      </c>
      <c r="AB64" s="124">
        <v>32</v>
      </c>
    </row>
    <row r="65" spans="2:28">
      <c r="B65" s="24"/>
      <c r="C65" s="24"/>
      <c r="D65" s="29"/>
      <c r="E65" s="58" t="s">
        <v>93</v>
      </c>
      <c r="F65" s="85">
        <v>461</v>
      </c>
      <c r="G65" s="78">
        <v>0</v>
      </c>
      <c r="H65" s="78">
        <v>1</v>
      </c>
      <c r="I65" s="78">
        <v>454</v>
      </c>
      <c r="J65" s="79">
        <v>163</v>
      </c>
      <c r="K65" s="80">
        <v>35.903083700440533</v>
      </c>
      <c r="L65" s="81">
        <v>68</v>
      </c>
      <c r="M65" s="78">
        <v>0</v>
      </c>
      <c r="N65" s="78">
        <v>3</v>
      </c>
      <c r="O65" s="119"/>
      <c r="P65" s="133">
        <v>0.65075921908893708</v>
      </c>
      <c r="Q65" s="94">
        <v>3</v>
      </c>
      <c r="S65" s="243" t="s">
        <v>159</v>
      </c>
      <c r="T65" s="243"/>
      <c r="U65" s="270" t="s">
        <v>319</v>
      </c>
      <c r="V65" s="270"/>
      <c r="W65" s="270"/>
      <c r="X65" s="270"/>
      <c r="Y65" s="270"/>
      <c r="Z65" s="270"/>
      <c r="AA65" s="270"/>
      <c r="AB65" s="270"/>
    </row>
    <row r="66" spans="2:28">
      <c r="B66" s="24"/>
      <c r="C66" s="24"/>
      <c r="D66" s="29"/>
      <c r="E66" s="58" t="s">
        <v>289</v>
      </c>
      <c r="F66" s="79">
        <v>192</v>
      </c>
      <c r="G66" s="78">
        <v>0</v>
      </c>
      <c r="H66" s="78">
        <v>0</v>
      </c>
      <c r="I66" s="78">
        <v>192</v>
      </c>
      <c r="J66" s="79">
        <v>174</v>
      </c>
      <c r="K66" s="80">
        <v>90.625</v>
      </c>
      <c r="L66" s="78">
        <v>3</v>
      </c>
      <c r="M66" s="78">
        <v>0</v>
      </c>
      <c r="N66" s="78">
        <v>0</v>
      </c>
      <c r="O66" s="119"/>
      <c r="P66" s="78">
        <v>0</v>
      </c>
      <c r="Q66" s="94">
        <v>0</v>
      </c>
      <c r="S66" s="69"/>
      <c r="T66" s="69"/>
      <c r="U66" s="266" t="s">
        <v>320</v>
      </c>
      <c r="V66" s="266"/>
      <c r="W66" s="266"/>
      <c r="X66" s="266"/>
      <c r="Y66" s="266"/>
      <c r="Z66" s="266"/>
      <c r="AA66" s="266"/>
      <c r="AB66" s="266"/>
    </row>
    <row r="67" spans="2:28">
      <c r="B67" s="24"/>
      <c r="C67" s="24"/>
      <c r="D67" s="29"/>
      <c r="E67" s="30" t="s">
        <v>290</v>
      </c>
      <c r="F67" s="126">
        <v>578</v>
      </c>
      <c r="G67" s="78">
        <v>0</v>
      </c>
      <c r="H67" s="78">
        <v>0</v>
      </c>
      <c r="I67" s="127">
        <v>563</v>
      </c>
      <c r="J67" s="126">
        <v>257</v>
      </c>
      <c r="K67" s="80">
        <v>45.648312611012429</v>
      </c>
      <c r="L67" s="127">
        <v>39</v>
      </c>
      <c r="M67" s="78">
        <v>10</v>
      </c>
      <c r="N67" s="78">
        <v>1</v>
      </c>
      <c r="O67" s="119"/>
      <c r="P67" s="87">
        <v>0.17301038062283738</v>
      </c>
      <c r="Q67" s="94">
        <v>4</v>
      </c>
      <c r="S67" s="235" t="s">
        <v>161</v>
      </c>
      <c r="T67" s="235"/>
      <c r="U67" s="271" t="s">
        <v>313</v>
      </c>
      <c r="V67" s="271"/>
      <c r="W67" s="271"/>
      <c r="X67" s="271"/>
      <c r="Y67" s="271"/>
      <c r="Z67" s="271"/>
      <c r="AA67" s="271"/>
      <c r="AB67" s="271"/>
    </row>
    <row r="68" spans="2:28" ht="40.75">
      <c r="B68" s="24"/>
      <c r="C68" s="24"/>
      <c r="D68" s="29"/>
      <c r="E68" s="30" t="s">
        <v>139</v>
      </c>
      <c r="F68" s="85">
        <v>7601</v>
      </c>
      <c r="G68" s="78">
        <v>0</v>
      </c>
      <c r="H68" s="78">
        <v>0</v>
      </c>
      <c r="I68" s="78">
        <v>7476</v>
      </c>
      <c r="J68" s="79">
        <v>6447</v>
      </c>
      <c r="K68" s="80">
        <v>86.235955056179776</v>
      </c>
      <c r="L68" s="81">
        <v>181</v>
      </c>
      <c r="M68" s="81">
        <v>68</v>
      </c>
      <c r="N68" s="81">
        <v>24</v>
      </c>
      <c r="O68" s="119"/>
      <c r="P68" s="133">
        <v>0.31574792790422312</v>
      </c>
      <c r="Q68" s="94">
        <v>33</v>
      </c>
      <c r="S68" s="235" t="s">
        <v>163</v>
      </c>
      <c r="T68" s="235"/>
      <c r="U68" s="271" t="s">
        <v>314</v>
      </c>
      <c r="V68" s="271"/>
      <c r="W68" s="271"/>
      <c r="X68" s="271"/>
      <c r="Y68" s="271"/>
      <c r="Z68" s="271"/>
      <c r="AA68" s="271"/>
      <c r="AB68" s="271"/>
    </row>
    <row r="69" spans="2:28">
      <c r="B69" s="24"/>
      <c r="C69" s="24"/>
      <c r="D69" s="29"/>
      <c r="E69" s="58" t="s">
        <v>214</v>
      </c>
      <c r="F69" s="85">
        <v>5963</v>
      </c>
      <c r="G69" s="78">
        <v>0</v>
      </c>
      <c r="H69" s="78">
        <v>0</v>
      </c>
      <c r="I69" s="79">
        <v>5871</v>
      </c>
      <c r="J69" s="79">
        <v>3965</v>
      </c>
      <c r="K69" s="80">
        <v>67.535343212399937</v>
      </c>
      <c r="L69" s="85">
        <v>316</v>
      </c>
      <c r="M69" s="85">
        <v>68</v>
      </c>
      <c r="N69" s="85">
        <v>7</v>
      </c>
      <c r="O69" s="119"/>
      <c r="P69" s="133">
        <v>0.11739057521381856</v>
      </c>
      <c r="Q69" s="94">
        <v>17</v>
      </c>
      <c r="S69" s="267" t="s">
        <v>315</v>
      </c>
      <c r="T69" s="268"/>
      <c r="U69" s="269" t="s">
        <v>316</v>
      </c>
      <c r="V69" s="269"/>
      <c r="W69" s="269"/>
      <c r="X69" s="269"/>
      <c r="Y69" s="269"/>
      <c r="Z69" s="269"/>
      <c r="AA69" s="269"/>
      <c r="AB69" s="269"/>
    </row>
    <row r="70" spans="2:28">
      <c r="B70" s="24"/>
      <c r="C70" s="24"/>
      <c r="D70" s="29"/>
      <c r="E70" s="30"/>
      <c r="F70" s="85"/>
      <c r="G70" s="78"/>
      <c r="H70" s="78"/>
      <c r="I70" s="78"/>
      <c r="J70" s="79"/>
      <c r="K70" s="80"/>
      <c r="L70" s="81"/>
      <c r="M70" s="81"/>
      <c r="N70" s="81"/>
      <c r="O70" s="122"/>
      <c r="P70" s="87"/>
      <c r="Q70" s="82"/>
      <c r="S70" s="267" t="s">
        <v>317</v>
      </c>
      <c r="T70" s="268"/>
      <c r="U70" s="269" t="s">
        <v>321</v>
      </c>
      <c r="V70" s="269"/>
      <c r="W70" s="269"/>
      <c r="X70" s="269"/>
      <c r="Y70" s="269"/>
      <c r="Z70" s="269"/>
      <c r="AA70" s="269"/>
      <c r="AB70" s="269"/>
    </row>
    <row r="71" spans="2:28">
      <c r="B71" s="24"/>
      <c r="C71" s="24"/>
      <c r="D71" s="58" t="s">
        <v>223</v>
      </c>
      <c r="E71" s="59"/>
      <c r="F71" s="85">
        <v>28746</v>
      </c>
      <c r="G71" s="78">
        <v>0</v>
      </c>
      <c r="H71" s="78">
        <v>0</v>
      </c>
      <c r="I71" s="78">
        <v>27940</v>
      </c>
      <c r="J71" s="79">
        <v>17701</v>
      </c>
      <c r="K71" s="80">
        <v>63.353614889047961</v>
      </c>
      <c r="L71" s="81">
        <v>925</v>
      </c>
      <c r="M71" s="81">
        <v>723</v>
      </c>
      <c r="N71" s="81">
        <v>17</v>
      </c>
      <c r="O71" s="119"/>
      <c r="P71" s="87">
        <v>5.913866277047241E-2</v>
      </c>
      <c r="Q71" s="82">
        <v>66</v>
      </c>
      <c r="U71" s="269" t="s">
        <v>322</v>
      </c>
      <c r="V71" s="269"/>
      <c r="W71" s="269"/>
      <c r="X71" s="269"/>
      <c r="Y71" s="269"/>
      <c r="Z71" s="269"/>
      <c r="AA71" s="269"/>
      <c r="AB71" s="269"/>
    </row>
    <row r="72" spans="2:28">
      <c r="B72" s="24"/>
      <c r="C72" s="24"/>
      <c r="D72" s="29"/>
      <c r="E72" s="30" t="s">
        <v>96</v>
      </c>
      <c r="F72" s="85">
        <v>67</v>
      </c>
      <c r="G72" s="78">
        <v>0</v>
      </c>
      <c r="H72" s="78">
        <v>0</v>
      </c>
      <c r="I72" s="78">
        <v>66</v>
      </c>
      <c r="J72" s="79">
        <v>66</v>
      </c>
      <c r="K72" s="80">
        <v>100</v>
      </c>
      <c r="L72" s="81">
        <v>1</v>
      </c>
      <c r="M72" s="78">
        <v>1</v>
      </c>
      <c r="N72" s="78">
        <v>0</v>
      </c>
      <c r="O72" s="119"/>
      <c r="P72" s="78">
        <v>0</v>
      </c>
      <c r="Q72" s="94">
        <v>0</v>
      </c>
      <c r="S72" s="235" t="s">
        <v>175</v>
      </c>
      <c r="T72" s="235"/>
      <c r="U72" s="266" t="s">
        <v>176</v>
      </c>
      <c r="V72" s="266"/>
      <c r="W72" s="266"/>
      <c r="X72" s="266"/>
      <c r="Y72" s="266"/>
      <c r="Z72" s="266"/>
      <c r="AA72" s="266"/>
      <c r="AB72" s="266"/>
    </row>
    <row r="73" spans="2:28">
      <c r="B73" s="24"/>
      <c r="C73" s="24"/>
      <c r="D73" s="29"/>
      <c r="E73" s="30" t="s">
        <v>97</v>
      </c>
      <c r="F73" s="85">
        <v>346</v>
      </c>
      <c r="G73" s="78">
        <v>0</v>
      </c>
      <c r="H73" s="78">
        <v>0</v>
      </c>
      <c r="I73" s="78">
        <v>321</v>
      </c>
      <c r="J73" s="79">
        <v>98</v>
      </c>
      <c r="K73" s="80">
        <v>30.529595015576323</v>
      </c>
      <c r="L73" s="81">
        <v>17</v>
      </c>
      <c r="M73" s="78">
        <v>24</v>
      </c>
      <c r="N73" s="78">
        <v>0</v>
      </c>
      <c r="O73" s="119"/>
      <c r="P73" s="78">
        <v>0</v>
      </c>
      <c r="Q73" s="94">
        <v>1</v>
      </c>
    </row>
    <row r="74" spans="2:28">
      <c r="B74" s="24"/>
      <c r="C74" s="24"/>
      <c r="D74" s="29"/>
      <c r="E74" s="30" t="s">
        <v>98</v>
      </c>
      <c r="F74" s="126">
        <v>11317</v>
      </c>
      <c r="G74" s="78">
        <v>0</v>
      </c>
      <c r="H74" s="78">
        <v>0</v>
      </c>
      <c r="I74" s="127">
        <v>11303</v>
      </c>
      <c r="J74" s="126">
        <v>4923</v>
      </c>
      <c r="K74" s="80">
        <v>43.554808457931522</v>
      </c>
      <c r="L74" s="127">
        <v>436</v>
      </c>
      <c r="M74" s="127">
        <v>0</v>
      </c>
      <c r="N74" s="127">
        <v>5</v>
      </c>
      <c r="O74" s="119"/>
      <c r="P74" s="87">
        <v>4.4181320137845717E-2</v>
      </c>
      <c r="Q74" s="128">
        <v>9</v>
      </c>
    </row>
    <row r="75" spans="2:28">
      <c r="B75" s="24"/>
      <c r="C75" s="24"/>
      <c r="D75" s="29"/>
      <c r="E75" s="58" t="s">
        <v>143</v>
      </c>
      <c r="F75" s="85">
        <v>436</v>
      </c>
      <c r="G75" s="78">
        <v>0</v>
      </c>
      <c r="H75" s="78">
        <v>0</v>
      </c>
      <c r="I75" s="78">
        <v>436</v>
      </c>
      <c r="J75" s="79">
        <v>344</v>
      </c>
      <c r="K75" s="80">
        <v>78.899082568807344</v>
      </c>
      <c r="L75" s="81">
        <v>12</v>
      </c>
      <c r="M75" s="78">
        <v>0</v>
      </c>
      <c r="N75" s="78">
        <v>0</v>
      </c>
      <c r="O75" s="119"/>
      <c r="P75" s="78">
        <v>0</v>
      </c>
      <c r="Q75" s="94">
        <v>0</v>
      </c>
    </row>
    <row r="76" spans="2:28">
      <c r="B76" s="24"/>
      <c r="C76" s="24"/>
      <c r="D76" s="29"/>
      <c r="E76" s="30" t="s">
        <v>99</v>
      </c>
      <c r="F76" s="85">
        <v>131</v>
      </c>
      <c r="G76" s="78">
        <v>0</v>
      </c>
      <c r="H76" s="78">
        <v>0</v>
      </c>
      <c r="I76" s="78">
        <v>131</v>
      </c>
      <c r="J76" s="78">
        <v>12</v>
      </c>
      <c r="K76" s="80">
        <v>9.1603053435114496</v>
      </c>
      <c r="L76" s="78">
        <v>6</v>
      </c>
      <c r="M76" s="78">
        <v>0</v>
      </c>
      <c r="N76" s="78">
        <v>0</v>
      </c>
      <c r="O76" s="119"/>
      <c r="P76" s="78">
        <v>0</v>
      </c>
      <c r="Q76" s="94">
        <v>0</v>
      </c>
    </row>
    <row r="77" spans="2:28">
      <c r="B77" s="24"/>
      <c r="C77" s="24"/>
      <c r="D77" s="29"/>
      <c r="E77" s="55" t="s">
        <v>291</v>
      </c>
      <c r="F77" s="85">
        <v>5</v>
      </c>
      <c r="G77" s="79">
        <v>0</v>
      </c>
      <c r="H77" s="78">
        <v>0</v>
      </c>
      <c r="I77" s="78">
        <v>5</v>
      </c>
      <c r="J77" s="79">
        <v>3</v>
      </c>
      <c r="K77" s="80">
        <v>60</v>
      </c>
      <c r="L77" s="78">
        <v>0</v>
      </c>
      <c r="M77" s="78">
        <v>0</v>
      </c>
      <c r="N77" s="78">
        <v>0</v>
      </c>
      <c r="O77" s="119"/>
      <c r="P77" s="78">
        <v>0</v>
      </c>
      <c r="Q77" s="94">
        <v>0</v>
      </c>
    </row>
    <row r="78" spans="2:28">
      <c r="B78" s="24"/>
      <c r="C78" s="24"/>
      <c r="D78" s="29"/>
      <c r="E78" s="58" t="s">
        <v>149</v>
      </c>
      <c r="F78" s="85">
        <v>4016</v>
      </c>
      <c r="G78" s="79">
        <v>0</v>
      </c>
      <c r="H78" s="78">
        <v>0</v>
      </c>
      <c r="I78" s="78">
        <v>3993</v>
      </c>
      <c r="J78" s="79">
        <v>3631</v>
      </c>
      <c r="K78" s="80">
        <v>90.934134735787637</v>
      </c>
      <c r="L78" s="81">
        <v>3</v>
      </c>
      <c r="M78" s="81">
        <v>22</v>
      </c>
      <c r="N78" s="78">
        <v>0</v>
      </c>
      <c r="O78" s="119"/>
      <c r="P78" s="78">
        <v>0</v>
      </c>
      <c r="Q78" s="94">
        <v>1</v>
      </c>
    </row>
    <row r="79" spans="2:28">
      <c r="B79" s="24"/>
      <c r="C79" s="24"/>
      <c r="D79" s="29"/>
      <c r="E79" s="30" t="s">
        <v>100</v>
      </c>
      <c r="F79" s="85">
        <v>6604</v>
      </c>
      <c r="G79" s="79">
        <v>0</v>
      </c>
      <c r="H79" s="78">
        <v>0</v>
      </c>
      <c r="I79" s="78">
        <v>6362</v>
      </c>
      <c r="J79" s="79">
        <v>4573</v>
      </c>
      <c r="K79" s="80">
        <v>71.879911977365609</v>
      </c>
      <c r="L79" s="81">
        <v>262</v>
      </c>
      <c r="M79" s="85">
        <v>213</v>
      </c>
      <c r="N79" s="78">
        <v>1</v>
      </c>
      <c r="O79" s="119"/>
      <c r="P79" s="80">
        <v>1.5142337976983646E-2</v>
      </c>
      <c r="Q79" s="82">
        <v>28</v>
      </c>
    </row>
    <row r="80" spans="2:28">
      <c r="B80" s="24"/>
      <c r="C80" s="24"/>
      <c r="D80" s="29"/>
      <c r="E80" s="58" t="s">
        <v>95</v>
      </c>
      <c r="F80" s="85">
        <v>5824</v>
      </c>
      <c r="G80" s="79">
        <v>0</v>
      </c>
      <c r="H80" s="78">
        <v>0</v>
      </c>
      <c r="I80" s="79">
        <v>5323</v>
      </c>
      <c r="J80" s="79">
        <v>4051</v>
      </c>
      <c r="K80" s="80">
        <v>76.103700920533541</v>
      </c>
      <c r="L80" s="81">
        <v>188</v>
      </c>
      <c r="M80" s="81">
        <v>463</v>
      </c>
      <c r="N80" s="81">
        <v>11</v>
      </c>
      <c r="O80" s="119"/>
      <c r="P80" s="87">
        <v>0.18887362637362637</v>
      </c>
      <c r="Q80" s="82">
        <v>27</v>
      </c>
    </row>
    <row r="81" spans="1:28">
      <c r="B81" s="24"/>
      <c r="C81" s="24"/>
      <c r="D81" s="29"/>
      <c r="F81" s="85"/>
      <c r="G81" s="79"/>
      <c r="H81" s="78"/>
      <c r="I81" s="78"/>
      <c r="J81" s="78"/>
      <c r="K81" s="80"/>
      <c r="L81" s="81"/>
      <c r="M81" s="81"/>
      <c r="N81" s="81"/>
      <c r="O81" s="119"/>
      <c r="P81" s="87"/>
      <c r="Q81" s="82"/>
    </row>
    <row r="82" spans="1:28">
      <c r="B82" s="24"/>
      <c r="C82" s="24" t="s">
        <v>292</v>
      </c>
      <c r="D82" s="29"/>
      <c r="F82" s="85"/>
      <c r="G82" s="79"/>
      <c r="H82" s="78"/>
      <c r="I82" s="78"/>
      <c r="J82" s="78"/>
      <c r="K82" s="80"/>
      <c r="L82" s="81"/>
      <c r="M82" s="81"/>
      <c r="N82" s="81"/>
      <c r="O82" s="119"/>
      <c r="P82" s="87"/>
      <c r="Q82" s="82"/>
    </row>
    <row r="83" spans="1:28">
      <c r="B83" s="24"/>
      <c r="C83" s="24"/>
      <c r="D83" s="29"/>
      <c r="E83" s="58" t="s">
        <v>226</v>
      </c>
      <c r="F83" s="85">
        <v>386</v>
      </c>
      <c r="G83" s="79">
        <v>0</v>
      </c>
      <c r="H83" s="78">
        <v>0</v>
      </c>
      <c r="I83" s="78">
        <v>364</v>
      </c>
      <c r="J83" s="78">
        <v>269</v>
      </c>
      <c r="K83" s="80">
        <v>73.901098901098905</v>
      </c>
      <c r="L83" s="81">
        <v>16</v>
      </c>
      <c r="M83" s="81">
        <v>21</v>
      </c>
      <c r="N83" s="81">
        <v>0</v>
      </c>
      <c r="O83" s="119"/>
      <c r="P83" s="78">
        <v>0</v>
      </c>
      <c r="Q83" s="82">
        <v>1</v>
      </c>
    </row>
    <row r="84" spans="1:28">
      <c r="B84" s="34"/>
      <c r="C84" s="34"/>
      <c r="D84" s="150"/>
      <c r="E84" s="36" t="s">
        <v>228</v>
      </c>
      <c r="F84" s="147">
        <v>52</v>
      </c>
      <c r="G84" s="88">
        <v>0</v>
      </c>
      <c r="H84" s="129">
        <v>0</v>
      </c>
      <c r="I84" s="130">
        <v>5</v>
      </c>
      <c r="J84" s="130">
        <v>3</v>
      </c>
      <c r="K84" s="89">
        <v>60</v>
      </c>
      <c r="L84" s="130">
        <v>0</v>
      </c>
      <c r="M84" s="130">
        <v>47</v>
      </c>
      <c r="N84" s="130">
        <v>0</v>
      </c>
      <c r="O84" s="90"/>
      <c r="P84" s="131">
        <v>0</v>
      </c>
      <c r="Q84" s="90">
        <v>0</v>
      </c>
    </row>
    <row r="85" spans="1:28" s="1" customFormat="1">
      <c r="B85" s="243" t="s">
        <v>159</v>
      </c>
      <c r="C85" s="243"/>
      <c r="D85" s="243"/>
      <c r="E85" s="70" t="s">
        <v>162</v>
      </c>
      <c r="F85" s="70"/>
      <c r="G85" s="70"/>
      <c r="H85" s="70"/>
      <c r="I85" s="70"/>
      <c r="J85" s="70"/>
      <c r="K85" s="70"/>
      <c r="L85" s="70"/>
      <c r="M85" s="70"/>
      <c r="N85" s="70"/>
      <c r="O85" s="70"/>
      <c r="P85" s="70"/>
      <c r="Q85" s="70"/>
    </row>
    <row r="86" spans="1:28" s="1" customFormat="1">
      <c r="A86" s="73"/>
      <c r="B86" s="235" t="s">
        <v>161</v>
      </c>
      <c r="C86" s="235"/>
      <c r="D86" s="235"/>
      <c r="E86" s="72" t="s">
        <v>164</v>
      </c>
      <c r="F86" s="72"/>
      <c r="G86" s="72"/>
      <c r="H86" s="72"/>
      <c r="I86" s="72"/>
      <c r="J86" s="72"/>
      <c r="K86" s="72"/>
      <c r="L86" s="72"/>
      <c r="M86" s="72"/>
      <c r="N86" s="72"/>
      <c r="O86" s="72"/>
      <c r="P86" s="72"/>
      <c r="Q86" s="72"/>
    </row>
    <row r="87" spans="1:28" s="1" customFormat="1">
      <c r="A87" s="73"/>
      <c r="B87" s="235" t="s">
        <v>163</v>
      </c>
      <c r="C87" s="235"/>
      <c r="D87" s="235"/>
      <c r="E87" s="72" t="s">
        <v>168</v>
      </c>
      <c r="F87" s="72"/>
      <c r="G87" s="72"/>
      <c r="H87" s="72"/>
      <c r="I87" s="72"/>
      <c r="J87" s="72"/>
      <c r="K87" s="72"/>
      <c r="L87" s="72"/>
      <c r="M87" s="72"/>
      <c r="N87" s="72"/>
      <c r="O87" s="72"/>
      <c r="P87" s="72"/>
      <c r="Q87" s="72"/>
    </row>
    <row r="88" spans="1:28" s="1" customFormat="1">
      <c r="B88" s="235" t="s">
        <v>175</v>
      </c>
      <c r="C88" s="235"/>
      <c r="D88" s="235"/>
      <c r="E88" s="71" t="s">
        <v>176</v>
      </c>
      <c r="F88" s="71"/>
      <c r="G88" s="71"/>
      <c r="H88" s="71"/>
      <c r="I88" s="71"/>
      <c r="J88" s="71"/>
      <c r="K88" s="71"/>
      <c r="L88" s="71"/>
      <c r="M88" s="71"/>
      <c r="N88" s="71"/>
      <c r="O88" s="71"/>
      <c r="P88" s="71"/>
      <c r="Q88" s="71"/>
    </row>
    <row r="89" spans="1:28">
      <c r="D89" s="139"/>
      <c r="E89" s="37"/>
      <c r="F89" s="37"/>
      <c r="G89" s="37"/>
      <c r="H89" s="37"/>
      <c r="I89" s="37"/>
      <c r="J89" s="37"/>
      <c r="K89" s="37"/>
      <c r="L89" s="37"/>
      <c r="M89" s="37"/>
      <c r="N89" s="37"/>
      <c r="O89" s="37"/>
      <c r="P89" s="37"/>
      <c r="Q89" s="37"/>
      <c r="S89" s="1"/>
      <c r="T89" s="1"/>
      <c r="U89" s="1"/>
      <c r="V89" s="1"/>
      <c r="W89" s="1"/>
      <c r="X89" s="1"/>
      <c r="Y89" s="1"/>
      <c r="Z89" s="1"/>
      <c r="AA89" s="1"/>
      <c r="AB89" s="1"/>
    </row>
    <row r="90" spans="1:28">
      <c r="D90" s="139"/>
      <c r="E90" s="37"/>
      <c r="F90" s="37"/>
      <c r="G90" s="37"/>
      <c r="H90" s="37"/>
      <c r="I90" s="37"/>
      <c r="J90" s="37"/>
      <c r="K90" s="37"/>
      <c r="L90" s="37"/>
      <c r="M90" s="37"/>
      <c r="N90" s="37"/>
      <c r="O90" s="37"/>
      <c r="P90" s="37"/>
      <c r="Q90" s="37"/>
      <c r="S90" s="1"/>
      <c r="T90" s="1"/>
      <c r="U90" s="1"/>
      <c r="V90" s="1"/>
      <c r="W90" s="1"/>
      <c r="X90" s="1"/>
      <c r="Y90" s="1"/>
      <c r="Z90" s="1"/>
      <c r="AA90" s="1"/>
      <c r="AB90" s="1"/>
    </row>
    <row r="91" spans="1:28" ht="14.3" thickBot="1">
      <c r="B91" s="280" t="s">
        <v>259</v>
      </c>
      <c r="C91" s="280"/>
      <c r="D91" s="280"/>
      <c r="E91" s="280"/>
      <c r="F91" s="280"/>
      <c r="G91" s="140"/>
      <c r="H91" s="140"/>
      <c r="I91" s="140"/>
      <c r="J91" s="140"/>
      <c r="K91" s="140"/>
      <c r="L91" s="140"/>
      <c r="M91" s="140"/>
      <c r="O91" s="140"/>
      <c r="P91" s="141"/>
      <c r="Q91" s="142" t="s">
        <v>266</v>
      </c>
      <c r="S91" s="280" t="s">
        <v>260</v>
      </c>
      <c r="T91" s="280"/>
      <c r="U91" s="280"/>
      <c r="AB91" s="142" t="s">
        <v>266</v>
      </c>
    </row>
    <row r="92" spans="1:28" ht="13.75" customHeight="1" thickTop="1">
      <c r="B92" s="215" t="s">
        <v>267</v>
      </c>
      <c r="C92" s="215"/>
      <c r="D92" s="215"/>
      <c r="E92" s="216"/>
      <c r="F92" s="259" t="s">
        <v>268</v>
      </c>
      <c r="G92" s="223" t="s">
        <v>271</v>
      </c>
      <c r="H92" s="224"/>
      <c r="I92" s="224"/>
      <c r="J92" s="224"/>
      <c r="K92" s="224"/>
      <c r="L92" s="224"/>
      <c r="M92" s="225"/>
      <c r="N92" s="259" t="s">
        <v>283</v>
      </c>
      <c r="O92" s="274" t="s">
        <v>285</v>
      </c>
      <c r="P92" s="216"/>
      <c r="Q92" s="226" t="s">
        <v>273</v>
      </c>
      <c r="S92" s="215" t="s">
        <v>293</v>
      </c>
      <c r="T92" s="215"/>
      <c r="U92" s="216"/>
      <c r="V92" s="251" t="s">
        <v>294</v>
      </c>
      <c r="W92" s="253" t="s">
        <v>295</v>
      </c>
      <c r="X92" s="254"/>
      <c r="Y92" s="255"/>
      <c r="Z92" s="248" t="s">
        <v>236</v>
      </c>
      <c r="AA92" s="256"/>
      <c r="AB92" s="248" t="s">
        <v>237</v>
      </c>
    </row>
    <row r="93" spans="1:28" ht="27.2">
      <c r="B93" s="217"/>
      <c r="C93" s="217"/>
      <c r="D93" s="217"/>
      <c r="E93" s="218"/>
      <c r="F93" s="222"/>
      <c r="G93" s="277" t="s">
        <v>269</v>
      </c>
      <c r="H93" s="228" t="s">
        <v>272</v>
      </c>
      <c r="I93" s="229"/>
      <c r="J93" s="229"/>
      <c r="K93" s="229"/>
      <c r="L93" s="230"/>
      <c r="M93" s="213" t="s">
        <v>281</v>
      </c>
      <c r="N93" s="214"/>
      <c r="O93" s="275"/>
      <c r="P93" s="218"/>
      <c r="Q93" s="227"/>
      <c r="S93" s="219"/>
      <c r="T93" s="219"/>
      <c r="U93" s="220"/>
      <c r="V93" s="252"/>
      <c r="W93" s="151" t="s">
        <v>297</v>
      </c>
      <c r="X93" s="113" t="s">
        <v>238</v>
      </c>
      <c r="Y93" s="151" t="s">
        <v>298</v>
      </c>
      <c r="Z93" s="249"/>
      <c r="AA93" s="257"/>
      <c r="AB93" s="249"/>
    </row>
    <row r="94" spans="1:28" ht="12.75" customHeight="1">
      <c r="B94" s="217"/>
      <c r="C94" s="217"/>
      <c r="D94" s="217"/>
      <c r="E94" s="218"/>
      <c r="F94" s="222"/>
      <c r="G94" s="278"/>
      <c r="H94" s="277" t="s">
        <v>107</v>
      </c>
      <c r="I94" s="213" t="s">
        <v>274</v>
      </c>
      <c r="J94" s="213" t="s">
        <v>275</v>
      </c>
      <c r="K94" s="213" t="s">
        <v>278</v>
      </c>
      <c r="L94" s="213" t="s">
        <v>280</v>
      </c>
      <c r="M94" s="214"/>
      <c r="N94" s="214"/>
      <c r="O94" s="275"/>
      <c r="P94" s="218"/>
      <c r="Q94" s="227"/>
      <c r="S94" s="232" t="s">
        <v>296</v>
      </c>
      <c r="T94" s="232"/>
      <c r="U94" s="233"/>
      <c r="V94" s="103">
        <v>11028</v>
      </c>
      <c r="W94" s="103">
        <v>9037</v>
      </c>
      <c r="X94" s="103">
        <v>1727</v>
      </c>
      <c r="Y94" s="103">
        <v>17</v>
      </c>
      <c r="Z94" s="103">
        <v>38</v>
      </c>
      <c r="AA94" s="101" t="s">
        <v>80</v>
      </c>
      <c r="AB94" s="103">
        <v>209</v>
      </c>
    </row>
    <row r="95" spans="1:28">
      <c r="B95" s="217"/>
      <c r="C95" s="217"/>
      <c r="D95" s="217"/>
      <c r="E95" s="218"/>
      <c r="F95" s="222"/>
      <c r="G95" s="278"/>
      <c r="H95" s="278"/>
      <c r="I95" s="214"/>
      <c r="J95" s="214"/>
      <c r="K95" s="214"/>
      <c r="L95" s="222"/>
      <c r="M95" s="214"/>
      <c r="N95" s="214"/>
      <c r="O95" s="275"/>
      <c r="P95" s="218"/>
      <c r="Q95" s="227"/>
      <c r="S95" s="60"/>
      <c r="T95" s="60"/>
      <c r="U95" s="61"/>
      <c r="V95" s="103"/>
      <c r="W95" s="114" t="s">
        <v>81</v>
      </c>
      <c r="X95" s="132">
        <v>-3</v>
      </c>
      <c r="Y95" s="103"/>
      <c r="Z95" s="103"/>
      <c r="AA95" s="101"/>
      <c r="AB95" s="103"/>
    </row>
    <row r="96" spans="1:28" ht="12.75" customHeight="1">
      <c r="B96" s="217"/>
      <c r="C96" s="217"/>
      <c r="D96" s="217"/>
      <c r="E96" s="218"/>
      <c r="F96" s="222"/>
      <c r="G96" s="278"/>
      <c r="H96" s="278"/>
      <c r="I96" s="214"/>
      <c r="J96" s="214"/>
      <c r="K96" s="214"/>
      <c r="L96" s="222"/>
      <c r="M96" s="214"/>
      <c r="N96" s="214"/>
      <c r="O96" s="275"/>
      <c r="P96" s="218"/>
      <c r="Q96" s="227"/>
      <c r="S96" s="60"/>
      <c r="T96" s="232" t="s">
        <v>299</v>
      </c>
      <c r="U96" s="250"/>
      <c r="V96" s="103">
        <v>10265</v>
      </c>
      <c r="W96" s="103">
        <v>9037</v>
      </c>
      <c r="X96" s="103">
        <v>1088</v>
      </c>
      <c r="Y96" s="103">
        <v>0</v>
      </c>
      <c r="Z96" s="103">
        <v>12</v>
      </c>
      <c r="AA96" s="101" t="s">
        <v>47</v>
      </c>
      <c r="AB96" s="103">
        <v>128</v>
      </c>
    </row>
    <row r="97" spans="2:28">
      <c r="B97" s="219"/>
      <c r="C97" s="219"/>
      <c r="D97" s="219"/>
      <c r="E97" s="220"/>
      <c r="F97" s="273"/>
      <c r="G97" s="279"/>
      <c r="H97" s="279"/>
      <c r="I97" s="39" t="s">
        <v>276</v>
      </c>
      <c r="J97" s="39" t="s">
        <v>277</v>
      </c>
      <c r="K97" s="39" t="s">
        <v>279</v>
      </c>
      <c r="L97" s="273"/>
      <c r="M97" s="260"/>
      <c r="N97" s="149" t="s">
        <v>282</v>
      </c>
      <c r="O97" s="276" t="s">
        <v>284</v>
      </c>
      <c r="P97" s="220"/>
      <c r="Q97" s="258"/>
      <c r="S97" s="60"/>
      <c r="T97" s="60"/>
      <c r="U97" s="60" t="s">
        <v>300</v>
      </c>
      <c r="V97" s="103">
        <v>343</v>
      </c>
      <c r="W97" s="103">
        <v>0</v>
      </c>
      <c r="X97" s="103">
        <v>309</v>
      </c>
      <c r="Y97" s="103">
        <v>0</v>
      </c>
      <c r="Z97" s="103">
        <v>2</v>
      </c>
      <c r="AA97" s="101" t="s">
        <v>82</v>
      </c>
      <c r="AB97" s="103">
        <v>32</v>
      </c>
    </row>
    <row r="98" spans="2:28">
      <c r="B98" s="231" t="s">
        <v>119</v>
      </c>
      <c r="C98" s="231"/>
      <c r="D98" s="231"/>
      <c r="E98" s="210"/>
      <c r="F98" s="116">
        <v>69763</v>
      </c>
      <c r="G98" s="117">
        <v>14</v>
      </c>
      <c r="H98" s="117">
        <v>74</v>
      </c>
      <c r="I98" s="117">
        <v>68336</v>
      </c>
      <c r="J98" s="74">
        <v>40395</v>
      </c>
      <c r="K98" s="80">
        <v>59.112327323811755</v>
      </c>
      <c r="L98" s="118">
        <v>3180</v>
      </c>
      <c r="M98" s="118">
        <v>1086</v>
      </c>
      <c r="N98" s="118">
        <v>99</v>
      </c>
      <c r="O98" s="119"/>
      <c r="P98" s="120">
        <v>0.14190903487522039</v>
      </c>
      <c r="Q98" s="82">
        <v>154</v>
      </c>
      <c r="S98" s="60"/>
      <c r="T98" s="60"/>
      <c r="U98" s="60" t="s">
        <v>301</v>
      </c>
      <c r="V98" s="103">
        <v>8929</v>
      </c>
      <c r="W98" s="103">
        <v>8493</v>
      </c>
      <c r="X98" s="103">
        <v>412</v>
      </c>
      <c r="Y98" s="103">
        <v>0</v>
      </c>
      <c r="Z98" s="103">
        <v>0</v>
      </c>
      <c r="AA98" s="101"/>
      <c r="AB98" s="103">
        <v>24</v>
      </c>
    </row>
    <row r="99" spans="2:28">
      <c r="B99" s="24"/>
      <c r="C99" s="24"/>
      <c r="D99" s="58"/>
      <c r="E99" s="59"/>
      <c r="F99" s="85"/>
      <c r="G99" s="78"/>
      <c r="H99" s="78"/>
      <c r="I99" s="78"/>
      <c r="J99" s="79"/>
      <c r="K99" s="80"/>
      <c r="L99" s="81"/>
      <c r="M99" s="81"/>
      <c r="N99" s="81"/>
      <c r="O99" s="119"/>
      <c r="P99" s="87"/>
      <c r="Q99" s="82"/>
      <c r="S99" s="60"/>
      <c r="T99" s="60"/>
      <c r="U99" s="60" t="s">
        <v>302</v>
      </c>
      <c r="V99" s="103">
        <v>18</v>
      </c>
      <c r="W99" s="103">
        <v>18</v>
      </c>
      <c r="X99" s="103">
        <v>0</v>
      </c>
      <c r="Y99" s="103">
        <v>0</v>
      </c>
      <c r="Z99" s="103">
        <v>0</v>
      </c>
      <c r="AA99" s="101"/>
      <c r="AB99" s="103">
        <v>0</v>
      </c>
    </row>
    <row r="100" spans="2:28">
      <c r="B100" s="24"/>
      <c r="C100" s="232" t="s">
        <v>206</v>
      </c>
      <c r="D100" s="232"/>
      <c r="E100" s="233"/>
      <c r="F100" s="85"/>
      <c r="G100" s="78"/>
      <c r="H100" s="78"/>
      <c r="I100" s="78"/>
      <c r="J100" s="79"/>
      <c r="K100" s="80"/>
      <c r="L100" s="81"/>
      <c r="M100" s="81"/>
      <c r="N100" s="81"/>
      <c r="O100" s="122"/>
      <c r="P100" s="87"/>
      <c r="Q100" s="82"/>
      <c r="S100" s="60"/>
      <c r="T100" s="60"/>
      <c r="U100" s="30" t="s">
        <v>153</v>
      </c>
      <c r="V100" s="103">
        <v>350</v>
      </c>
      <c r="W100" s="103">
        <v>297</v>
      </c>
      <c r="X100" s="103">
        <v>51</v>
      </c>
      <c r="Y100" s="103">
        <v>0</v>
      </c>
      <c r="Z100" s="103">
        <v>0</v>
      </c>
      <c r="AA100" s="101"/>
      <c r="AB100" s="103">
        <v>2</v>
      </c>
    </row>
    <row r="101" spans="2:28">
      <c r="B101" s="29"/>
      <c r="C101" s="29"/>
      <c r="D101" s="231" t="s">
        <v>207</v>
      </c>
      <c r="E101" s="210"/>
      <c r="F101" s="85">
        <v>42525</v>
      </c>
      <c r="G101" s="78">
        <v>14</v>
      </c>
      <c r="H101" s="78">
        <v>71</v>
      </c>
      <c r="I101" s="78">
        <v>41917</v>
      </c>
      <c r="J101" s="79">
        <v>23716</v>
      </c>
      <c r="K101" s="80">
        <v>56.578476513109244</v>
      </c>
      <c r="L101" s="81">
        <v>2322</v>
      </c>
      <c r="M101" s="81">
        <v>350</v>
      </c>
      <c r="N101" s="81">
        <v>72</v>
      </c>
      <c r="O101" s="119"/>
      <c r="P101" s="145">
        <v>0.16931216931216933</v>
      </c>
      <c r="Q101" s="94">
        <v>101</v>
      </c>
      <c r="S101" s="60"/>
      <c r="T101" s="60"/>
      <c r="U101" s="60" t="s">
        <v>303</v>
      </c>
      <c r="V101" s="103">
        <v>3</v>
      </c>
      <c r="W101" s="103">
        <v>0</v>
      </c>
      <c r="X101" s="103">
        <v>2</v>
      </c>
      <c r="Y101" s="103">
        <v>0</v>
      </c>
      <c r="Z101" s="103">
        <v>0</v>
      </c>
      <c r="AA101" s="101"/>
      <c r="AB101" s="103">
        <v>1</v>
      </c>
    </row>
    <row r="102" spans="2:28">
      <c r="B102" s="24"/>
      <c r="C102" s="24"/>
      <c r="D102" s="29"/>
      <c r="E102" s="58" t="s">
        <v>92</v>
      </c>
      <c r="F102" s="85">
        <v>619</v>
      </c>
      <c r="G102" s="78">
        <v>10</v>
      </c>
      <c r="H102" s="78">
        <v>21</v>
      </c>
      <c r="I102" s="78">
        <v>578</v>
      </c>
      <c r="J102" s="79">
        <v>109</v>
      </c>
      <c r="K102" s="80">
        <v>18.858131487889274</v>
      </c>
      <c r="L102" s="81">
        <v>23</v>
      </c>
      <c r="M102" s="78">
        <v>0</v>
      </c>
      <c r="N102" s="78">
        <v>5</v>
      </c>
      <c r="O102" s="119"/>
      <c r="P102" s="133">
        <v>0.80775444264943452</v>
      </c>
      <c r="Q102" s="94">
        <v>5</v>
      </c>
      <c r="S102" s="60"/>
      <c r="T102" s="60"/>
      <c r="U102" s="60" t="s">
        <v>306</v>
      </c>
      <c r="V102" s="103">
        <v>195</v>
      </c>
      <c r="W102" s="103">
        <v>0</v>
      </c>
      <c r="X102" s="103">
        <v>129</v>
      </c>
      <c r="Y102" s="103">
        <v>0</v>
      </c>
      <c r="Z102" s="103">
        <v>7</v>
      </c>
      <c r="AA102" s="101" t="s">
        <v>83</v>
      </c>
      <c r="AB102" s="103">
        <v>59</v>
      </c>
    </row>
    <row r="103" spans="2:28">
      <c r="B103" s="24"/>
      <c r="C103" s="24"/>
      <c r="D103" s="29"/>
      <c r="E103" s="58" t="s">
        <v>208</v>
      </c>
      <c r="F103" s="85">
        <v>1404</v>
      </c>
      <c r="G103" s="78">
        <v>4</v>
      </c>
      <c r="H103" s="78">
        <v>44</v>
      </c>
      <c r="I103" s="78">
        <v>1353</v>
      </c>
      <c r="J103" s="79">
        <v>185</v>
      </c>
      <c r="K103" s="80">
        <v>13.673318551367331</v>
      </c>
      <c r="L103" s="81">
        <v>60</v>
      </c>
      <c r="M103" s="78">
        <v>0</v>
      </c>
      <c r="N103" s="78">
        <v>1</v>
      </c>
      <c r="O103" s="119"/>
      <c r="P103" s="133">
        <v>7.1225071225071226E-2</v>
      </c>
      <c r="Q103" s="94">
        <v>2</v>
      </c>
      <c r="S103" s="60"/>
      <c r="T103" s="60"/>
      <c r="U103" s="60" t="s">
        <v>305</v>
      </c>
      <c r="V103" s="103">
        <v>427</v>
      </c>
      <c r="W103" s="103">
        <v>229</v>
      </c>
      <c r="X103" s="103">
        <v>185</v>
      </c>
      <c r="Y103" s="103">
        <v>0</v>
      </c>
      <c r="Z103" s="103">
        <v>3</v>
      </c>
      <c r="AA103" s="101" t="s">
        <v>84</v>
      </c>
      <c r="AB103" s="103">
        <v>10</v>
      </c>
    </row>
    <row r="104" spans="2:28" ht="12.75" customHeight="1">
      <c r="B104" s="24"/>
      <c r="C104" s="24"/>
      <c r="D104" s="29"/>
      <c r="E104" s="58" t="s">
        <v>209</v>
      </c>
      <c r="F104" s="85">
        <v>5717</v>
      </c>
      <c r="G104" s="78">
        <v>0</v>
      </c>
      <c r="H104" s="78">
        <v>0</v>
      </c>
      <c r="I104" s="78">
        <v>5553</v>
      </c>
      <c r="J104" s="79">
        <v>3101</v>
      </c>
      <c r="K104" s="80">
        <v>55.843688096524403</v>
      </c>
      <c r="L104" s="81">
        <v>462</v>
      </c>
      <c r="M104" s="81">
        <v>144</v>
      </c>
      <c r="N104" s="81">
        <v>7</v>
      </c>
      <c r="O104" s="119"/>
      <c r="P104" s="133">
        <v>0.12244184012594017</v>
      </c>
      <c r="Q104" s="94">
        <v>13</v>
      </c>
      <c r="S104" s="60"/>
      <c r="T104" s="232" t="s">
        <v>304</v>
      </c>
      <c r="U104" s="233"/>
      <c r="V104" s="103">
        <v>763</v>
      </c>
      <c r="W104" s="103">
        <v>0</v>
      </c>
      <c r="X104" s="103">
        <v>639</v>
      </c>
      <c r="Y104" s="103">
        <v>17</v>
      </c>
      <c r="Z104" s="103">
        <v>26</v>
      </c>
      <c r="AA104" s="101" t="s">
        <v>45</v>
      </c>
      <c r="AB104" s="103">
        <v>81</v>
      </c>
    </row>
    <row r="105" spans="2:28">
      <c r="B105" s="24"/>
      <c r="C105" s="24"/>
      <c r="D105" s="29"/>
      <c r="E105" s="58" t="s">
        <v>128</v>
      </c>
      <c r="F105" s="85">
        <v>1643</v>
      </c>
      <c r="G105" s="78">
        <v>0</v>
      </c>
      <c r="H105" s="78">
        <v>0</v>
      </c>
      <c r="I105" s="78">
        <v>1638</v>
      </c>
      <c r="J105" s="79">
        <v>939</v>
      </c>
      <c r="K105" s="80">
        <v>57.326007326007321</v>
      </c>
      <c r="L105" s="81">
        <v>93</v>
      </c>
      <c r="M105" s="78">
        <v>0</v>
      </c>
      <c r="N105" s="81">
        <v>3</v>
      </c>
      <c r="O105" s="119"/>
      <c r="P105" s="133">
        <v>0.18259281801582472</v>
      </c>
      <c r="Q105" s="94">
        <v>2</v>
      </c>
      <c r="S105" s="60"/>
      <c r="T105" s="60"/>
      <c r="U105" s="30" t="s">
        <v>96</v>
      </c>
      <c r="V105" s="103">
        <v>5</v>
      </c>
      <c r="W105" s="103">
        <v>0</v>
      </c>
      <c r="X105" s="103">
        <v>4</v>
      </c>
      <c r="Y105" s="103">
        <v>0</v>
      </c>
      <c r="Z105" s="103">
        <v>0</v>
      </c>
      <c r="AA105" s="101"/>
      <c r="AB105" s="103">
        <v>1</v>
      </c>
    </row>
    <row r="106" spans="2:28" ht="27.2">
      <c r="B106" s="24"/>
      <c r="C106" s="24"/>
      <c r="D106" s="29"/>
      <c r="E106" s="58" t="s">
        <v>286</v>
      </c>
      <c r="F106" s="85">
        <v>12265</v>
      </c>
      <c r="G106" s="78">
        <v>0</v>
      </c>
      <c r="H106" s="78">
        <v>0</v>
      </c>
      <c r="I106" s="78">
        <v>12168</v>
      </c>
      <c r="J106" s="79">
        <v>5279</v>
      </c>
      <c r="K106" s="80">
        <v>43.384286653517421</v>
      </c>
      <c r="L106" s="81">
        <v>692</v>
      </c>
      <c r="M106" s="78">
        <v>70</v>
      </c>
      <c r="N106" s="78">
        <v>3</v>
      </c>
      <c r="O106" s="119"/>
      <c r="P106" s="133">
        <v>2.4459845087647775E-2</v>
      </c>
      <c r="Q106" s="94">
        <v>24</v>
      </c>
      <c r="S106" s="62"/>
      <c r="T106" s="62"/>
      <c r="U106" s="30" t="s">
        <v>97</v>
      </c>
      <c r="V106" s="103">
        <v>114</v>
      </c>
      <c r="W106" s="103">
        <v>0</v>
      </c>
      <c r="X106" s="103">
        <v>111</v>
      </c>
      <c r="Y106" s="103">
        <v>0</v>
      </c>
      <c r="Z106" s="103">
        <v>0</v>
      </c>
      <c r="AA106" s="101"/>
      <c r="AB106" s="103">
        <v>3</v>
      </c>
    </row>
    <row r="107" spans="2:28">
      <c r="B107" s="24"/>
      <c r="C107" s="24"/>
      <c r="D107" s="29"/>
      <c r="E107" s="58" t="s">
        <v>287</v>
      </c>
      <c r="F107" s="85">
        <v>4908</v>
      </c>
      <c r="G107" s="78">
        <v>0</v>
      </c>
      <c r="H107" s="78">
        <v>0</v>
      </c>
      <c r="I107" s="78">
        <v>4894</v>
      </c>
      <c r="J107" s="79">
        <v>2489</v>
      </c>
      <c r="K107" s="80">
        <v>50.858193706579478</v>
      </c>
      <c r="L107" s="81">
        <v>238</v>
      </c>
      <c r="M107" s="78">
        <v>0</v>
      </c>
      <c r="N107" s="78">
        <v>7</v>
      </c>
      <c r="O107" s="119"/>
      <c r="P107" s="133">
        <v>0.14262428687856563</v>
      </c>
      <c r="Q107" s="94">
        <v>7</v>
      </c>
      <c r="S107" s="62"/>
      <c r="T107" s="62"/>
      <c r="U107" s="30" t="s">
        <v>100</v>
      </c>
      <c r="V107" s="103">
        <v>318</v>
      </c>
      <c r="W107" s="103">
        <v>0</v>
      </c>
      <c r="X107" s="103">
        <v>260</v>
      </c>
      <c r="Y107" s="103">
        <v>2</v>
      </c>
      <c r="Z107" s="103">
        <v>16</v>
      </c>
      <c r="AA107" s="101" t="s">
        <v>85</v>
      </c>
      <c r="AB107" s="103">
        <v>40</v>
      </c>
    </row>
    <row r="108" spans="2:28">
      <c r="B108" s="24"/>
      <c r="C108" s="24"/>
      <c r="D108" s="29"/>
      <c r="E108" s="58" t="s">
        <v>288</v>
      </c>
      <c r="F108" s="85">
        <v>2399</v>
      </c>
      <c r="G108" s="78">
        <v>0</v>
      </c>
      <c r="H108" s="78">
        <v>2</v>
      </c>
      <c r="I108" s="78">
        <v>2380</v>
      </c>
      <c r="J108" s="79">
        <v>1394</v>
      </c>
      <c r="K108" s="80">
        <v>58.571428571428577</v>
      </c>
      <c r="L108" s="81">
        <v>188</v>
      </c>
      <c r="M108" s="78">
        <v>8</v>
      </c>
      <c r="N108" s="81">
        <v>7</v>
      </c>
      <c r="O108" s="119"/>
      <c r="P108" s="133">
        <v>0.29178824510212586</v>
      </c>
      <c r="Q108" s="94">
        <v>2</v>
      </c>
      <c r="S108" s="63"/>
      <c r="T108" s="63"/>
      <c r="U108" s="152" t="s">
        <v>95</v>
      </c>
      <c r="V108" s="124">
        <v>326</v>
      </c>
      <c r="W108" s="124">
        <v>0</v>
      </c>
      <c r="X108" s="124">
        <v>264</v>
      </c>
      <c r="Y108" s="124">
        <v>15</v>
      </c>
      <c r="Z108" s="124">
        <v>10</v>
      </c>
      <c r="AA108" s="108" t="s">
        <v>86</v>
      </c>
      <c r="AB108" s="124">
        <v>37</v>
      </c>
    </row>
    <row r="109" spans="2:28">
      <c r="B109" s="24"/>
      <c r="C109" s="24"/>
      <c r="D109" s="29"/>
      <c r="E109" s="58" t="s">
        <v>93</v>
      </c>
      <c r="F109" s="85">
        <v>430</v>
      </c>
      <c r="G109" s="78">
        <v>0</v>
      </c>
      <c r="H109" s="78">
        <v>2</v>
      </c>
      <c r="I109" s="78">
        <v>420</v>
      </c>
      <c r="J109" s="79">
        <v>167</v>
      </c>
      <c r="K109" s="80">
        <v>39.761904761904759</v>
      </c>
      <c r="L109" s="81">
        <v>69</v>
      </c>
      <c r="M109" s="78">
        <v>0</v>
      </c>
      <c r="N109" s="78">
        <v>4</v>
      </c>
      <c r="O109" s="119"/>
      <c r="P109" s="133">
        <v>0.93023255813953487</v>
      </c>
      <c r="Q109" s="94">
        <v>4</v>
      </c>
      <c r="S109" s="243" t="s">
        <v>159</v>
      </c>
      <c r="T109" s="243"/>
      <c r="U109" s="270" t="s">
        <v>319</v>
      </c>
      <c r="V109" s="270"/>
      <c r="W109" s="270"/>
      <c r="X109" s="270"/>
      <c r="Y109" s="270"/>
      <c r="Z109" s="270"/>
      <c r="AA109" s="270"/>
      <c r="AB109" s="270"/>
    </row>
    <row r="110" spans="2:28">
      <c r="B110" s="24"/>
      <c r="C110" s="24"/>
      <c r="D110" s="29"/>
      <c r="E110" s="58" t="s">
        <v>289</v>
      </c>
      <c r="F110" s="79">
        <v>212</v>
      </c>
      <c r="G110" s="78">
        <v>0</v>
      </c>
      <c r="H110" s="78">
        <v>0</v>
      </c>
      <c r="I110" s="78">
        <v>212</v>
      </c>
      <c r="J110" s="79">
        <v>188</v>
      </c>
      <c r="K110" s="80">
        <v>88.679245283018872</v>
      </c>
      <c r="L110" s="78">
        <v>1</v>
      </c>
      <c r="M110" s="78">
        <v>0</v>
      </c>
      <c r="N110" s="78">
        <v>0</v>
      </c>
      <c r="O110" s="119"/>
      <c r="P110" s="78">
        <v>0</v>
      </c>
      <c r="Q110" s="94">
        <v>0</v>
      </c>
      <c r="S110" s="69"/>
      <c r="T110" s="69"/>
      <c r="U110" s="266" t="s">
        <v>320</v>
      </c>
      <c r="V110" s="266"/>
      <c r="W110" s="266"/>
      <c r="X110" s="266"/>
      <c r="Y110" s="266"/>
      <c r="Z110" s="266"/>
      <c r="AA110" s="266"/>
      <c r="AB110" s="266"/>
    </row>
    <row r="111" spans="2:28">
      <c r="B111" s="24"/>
      <c r="C111" s="24"/>
      <c r="D111" s="29"/>
      <c r="E111" s="30" t="s">
        <v>290</v>
      </c>
      <c r="F111" s="126">
        <v>501</v>
      </c>
      <c r="G111" s="78">
        <v>0</v>
      </c>
      <c r="H111" s="78">
        <v>0</v>
      </c>
      <c r="I111" s="127">
        <v>486</v>
      </c>
      <c r="J111" s="126">
        <v>219</v>
      </c>
      <c r="K111" s="80">
        <v>45.061728395061728</v>
      </c>
      <c r="L111" s="127">
        <v>28</v>
      </c>
      <c r="M111" s="78">
        <v>10</v>
      </c>
      <c r="N111" s="78">
        <v>2</v>
      </c>
      <c r="O111" s="119"/>
      <c r="P111" s="87">
        <v>0.39920159680638717</v>
      </c>
      <c r="Q111" s="94">
        <v>3</v>
      </c>
      <c r="S111" s="235" t="s">
        <v>161</v>
      </c>
      <c r="T111" s="235"/>
      <c r="U111" s="271" t="s">
        <v>313</v>
      </c>
      <c r="V111" s="271"/>
      <c r="W111" s="271"/>
      <c r="X111" s="271"/>
      <c r="Y111" s="271"/>
      <c r="Z111" s="271"/>
      <c r="AA111" s="271"/>
      <c r="AB111" s="271"/>
    </row>
    <row r="112" spans="2:28" ht="38.25" customHeight="1">
      <c r="B112" s="24"/>
      <c r="C112" s="24"/>
      <c r="D112" s="29"/>
      <c r="E112" s="30" t="s">
        <v>139</v>
      </c>
      <c r="F112" s="85">
        <v>6946</v>
      </c>
      <c r="G112" s="78">
        <v>0</v>
      </c>
      <c r="H112" s="78">
        <v>0</v>
      </c>
      <c r="I112" s="78">
        <v>6852</v>
      </c>
      <c r="J112" s="79">
        <v>5985</v>
      </c>
      <c r="K112" s="80">
        <v>87.34676007005254</v>
      </c>
      <c r="L112" s="81">
        <v>157</v>
      </c>
      <c r="M112" s="81">
        <v>58</v>
      </c>
      <c r="N112" s="81">
        <v>16</v>
      </c>
      <c r="O112" s="119"/>
      <c r="P112" s="134">
        <v>0.23034840195796141</v>
      </c>
      <c r="Q112" s="94">
        <v>20</v>
      </c>
      <c r="S112" s="235" t="s">
        <v>163</v>
      </c>
      <c r="T112" s="235"/>
      <c r="U112" s="271" t="s">
        <v>314</v>
      </c>
      <c r="V112" s="271"/>
      <c r="W112" s="271"/>
      <c r="X112" s="271"/>
      <c r="Y112" s="271"/>
      <c r="Z112" s="271"/>
      <c r="AA112" s="271"/>
      <c r="AB112" s="271"/>
    </row>
    <row r="113" spans="2:28">
      <c r="B113" s="24"/>
      <c r="C113" s="24"/>
      <c r="D113" s="29"/>
      <c r="E113" s="58" t="s">
        <v>214</v>
      </c>
      <c r="F113" s="85">
        <v>5481</v>
      </c>
      <c r="G113" s="78">
        <v>0</v>
      </c>
      <c r="H113" s="78">
        <v>2</v>
      </c>
      <c r="I113" s="79">
        <v>5383</v>
      </c>
      <c r="J113" s="79">
        <v>3661</v>
      </c>
      <c r="K113" s="80">
        <v>68.010403120936274</v>
      </c>
      <c r="L113" s="85">
        <v>311</v>
      </c>
      <c r="M113" s="85">
        <v>60</v>
      </c>
      <c r="N113" s="85">
        <v>17</v>
      </c>
      <c r="O113" s="119"/>
      <c r="P113" s="133">
        <v>0.31016237912789635</v>
      </c>
      <c r="Q113" s="94">
        <v>19</v>
      </c>
      <c r="S113" s="267" t="s">
        <v>315</v>
      </c>
      <c r="T113" s="268"/>
      <c r="U113" s="269" t="s">
        <v>316</v>
      </c>
      <c r="V113" s="269"/>
      <c r="W113" s="269"/>
      <c r="X113" s="269"/>
      <c r="Y113" s="269"/>
      <c r="Z113" s="269"/>
      <c r="AA113" s="269"/>
      <c r="AB113" s="269"/>
    </row>
    <row r="114" spans="2:28">
      <c r="B114" s="24"/>
      <c r="C114" s="24"/>
      <c r="D114" s="29"/>
      <c r="E114" s="30"/>
      <c r="F114" s="85"/>
      <c r="G114" s="78"/>
      <c r="H114" s="78"/>
      <c r="I114" s="78"/>
      <c r="J114" s="79"/>
      <c r="K114" s="80"/>
      <c r="L114" s="81"/>
      <c r="M114" s="81"/>
      <c r="N114" s="81"/>
      <c r="O114" s="122"/>
      <c r="P114" s="87"/>
      <c r="Q114" s="82"/>
      <c r="S114" s="267" t="s">
        <v>317</v>
      </c>
      <c r="T114" s="268"/>
      <c r="U114" s="269" t="s">
        <v>321</v>
      </c>
      <c r="V114" s="269"/>
      <c r="W114" s="269"/>
      <c r="X114" s="269"/>
      <c r="Y114" s="269"/>
      <c r="Z114" s="269"/>
      <c r="AA114" s="269"/>
      <c r="AB114" s="269"/>
    </row>
    <row r="115" spans="2:28">
      <c r="B115" s="24"/>
      <c r="C115" s="24"/>
      <c r="D115" s="58" t="s">
        <v>223</v>
      </c>
      <c r="E115" s="59"/>
      <c r="F115" s="85">
        <v>26866</v>
      </c>
      <c r="G115" s="78">
        <v>0</v>
      </c>
      <c r="H115" s="78">
        <v>3</v>
      </c>
      <c r="I115" s="78">
        <v>26122</v>
      </c>
      <c r="J115" s="79">
        <v>16451</v>
      </c>
      <c r="K115" s="80">
        <v>62.977566801929406</v>
      </c>
      <c r="L115" s="81">
        <v>838</v>
      </c>
      <c r="M115" s="81">
        <v>662</v>
      </c>
      <c r="N115" s="81">
        <v>27</v>
      </c>
      <c r="O115" s="119"/>
      <c r="P115" s="87">
        <v>0.10049877168167945</v>
      </c>
      <c r="Q115" s="82">
        <v>52</v>
      </c>
      <c r="U115" s="269" t="s">
        <v>322</v>
      </c>
      <c r="V115" s="269"/>
      <c r="W115" s="269"/>
      <c r="X115" s="269"/>
      <c r="Y115" s="269"/>
      <c r="Z115" s="269"/>
      <c r="AA115" s="269"/>
      <c r="AB115" s="269"/>
    </row>
    <row r="116" spans="2:28">
      <c r="B116" s="24"/>
      <c r="C116" s="24"/>
      <c r="D116" s="29"/>
      <c r="E116" s="30" t="s">
        <v>96</v>
      </c>
      <c r="F116" s="85">
        <v>173</v>
      </c>
      <c r="G116" s="78">
        <v>0</v>
      </c>
      <c r="H116" s="78">
        <v>0</v>
      </c>
      <c r="I116" s="78">
        <v>152</v>
      </c>
      <c r="J116" s="79">
        <v>145</v>
      </c>
      <c r="K116" s="80">
        <v>95.39473684210526</v>
      </c>
      <c r="L116" s="81">
        <v>1</v>
      </c>
      <c r="M116" s="78">
        <v>6</v>
      </c>
      <c r="N116" s="78">
        <v>15</v>
      </c>
      <c r="O116" s="119"/>
      <c r="P116" s="87">
        <v>8.6705202312138727</v>
      </c>
      <c r="Q116" s="94">
        <v>0</v>
      </c>
      <c r="S116" s="235" t="s">
        <v>175</v>
      </c>
      <c r="T116" s="235"/>
      <c r="U116" s="266" t="s">
        <v>176</v>
      </c>
      <c r="V116" s="266"/>
      <c r="W116" s="266"/>
      <c r="X116" s="266"/>
      <c r="Y116" s="266"/>
      <c r="Z116" s="266"/>
      <c r="AA116" s="266"/>
      <c r="AB116" s="266"/>
    </row>
    <row r="117" spans="2:28">
      <c r="B117" s="24"/>
      <c r="C117" s="24"/>
      <c r="D117" s="29"/>
      <c r="E117" s="30" t="s">
        <v>97</v>
      </c>
      <c r="F117" s="85">
        <v>316</v>
      </c>
      <c r="G117" s="78">
        <v>0</v>
      </c>
      <c r="H117" s="78">
        <v>0</v>
      </c>
      <c r="I117" s="78">
        <v>296</v>
      </c>
      <c r="J117" s="79">
        <v>102</v>
      </c>
      <c r="K117" s="80">
        <v>34.45945945945946</v>
      </c>
      <c r="L117" s="81">
        <v>15</v>
      </c>
      <c r="M117" s="78">
        <v>19</v>
      </c>
      <c r="N117" s="78">
        <v>0</v>
      </c>
      <c r="O117" s="119"/>
      <c r="P117" s="78">
        <v>0</v>
      </c>
      <c r="Q117" s="94">
        <v>1</v>
      </c>
    </row>
    <row r="118" spans="2:28">
      <c r="B118" s="24"/>
      <c r="C118" s="24"/>
      <c r="D118" s="29"/>
      <c r="E118" s="30" t="s">
        <v>98</v>
      </c>
      <c r="F118" s="126">
        <v>10695</v>
      </c>
      <c r="G118" s="78">
        <v>0</v>
      </c>
      <c r="H118" s="78">
        <v>1</v>
      </c>
      <c r="I118" s="127">
        <v>10686</v>
      </c>
      <c r="J118" s="126">
        <v>4530</v>
      </c>
      <c r="K118" s="80">
        <v>42.391914654688378</v>
      </c>
      <c r="L118" s="127">
        <v>392</v>
      </c>
      <c r="M118" s="127">
        <v>0</v>
      </c>
      <c r="N118" s="127">
        <v>3</v>
      </c>
      <c r="O118" s="119"/>
      <c r="P118" s="87">
        <v>2.8050490883590466E-2</v>
      </c>
      <c r="Q118" s="128">
        <v>5</v>
      </c>
    </row>
    <row r="119" spans="2:28">
      <c r="B119" s="24"/>
      <c r="C119" s="24"/>
      <c r="D119" s="29"/>
      <c r="E119" s="58" t="s">
        <v>143</v>
      </c>
      <c r="F119" s="85">
        <v>396</v>
      </c>
      <c r="G119" s="78">
        <v>0</v>
      </c>
      <c r="H119" s="78">
        <v>0</v>
      </c>
      <c r="I119" s="78">
        <v>396</v>
      </c>
      <c r="J119" s="79">
        <v>296</v>
      </c>
      <c r="K119" s="80">
        <v>74.747474747474755</v>
      </c>
      <c r="L119" s="81">
        <v>8</v>
      </c>
      <c r="M119" s="78">
        <v>0</v>
      </c>
      <c r="N119" s="78">
        <v>0</v>
      </c>
      <c r="O119" s="119"/>
      <c r="P119" s="78">
        <v>0</v>
      </c>
      <c r="Q119" s="94">
        <v>0</v>
      </c>
    </row>
    <row r="120" spans="2:28">
      <c r="B120" s="24"/>
      <c r="C120" s="24"/>
      <c r="D120" s="29"/>
      <c r="E120" s="30" t="s">
        <v>99</v>
      </c>
      <c r="F120" s="85">
        <v>81</v>
      </c>
      <c r="G120" s="78">
        <v>0</v>
      </c>
      <c r="H120" s="78">
        <v>1</v>
      </c>
      <c r="I120" s="78">
        <v>79</v>
      </c>
      <c r="J120" s="78">
        <v>1</v>
      </c>
      <c r="K120" s="80">
        <v>1.2658227848101267</v>
      </c>
      <c r="L120" s="78">
        <v>0</v>
      </c>
      <c r="M120" s="78">
        <v>1</v>
      </c>
      <c r="N120" s="78">
        <v>0</v>
      </c>
      <c r="O120" s="119"/>
      <c r="P120" s="78">
        <v>0</v>
      </c>
      <c r="Q120" s="94">
        <v>0</v>
      </c>
    </row>
    <row r="121" spans="2:28">
      <c r="B121" s="24"/>
      <c r="C121" s="24"/>
      <c r="D121" s="29"/>
      <c r="E121" s="55" t="s">
        <v>291</v>
      </c>
      <c r="F121" s="85">
        <v>4</v>
      </c>
      <c r="G121" s="79">
        <v>0</v>
      </c>
      <c r="H121" s="78">
        <v>0</v>
      </c>
      <c r="I121" s="78">
        <v>4</v>
      </c>
      <c r="J121" s="79">
        <v>4</v>
      </c>
      <c r="K121" s="80">
        <v>100</v>
      </c>
      <c r="L121" s="78">
        <v>0</v>
      </c>
      <c r="M121" s="78">
        <v>0</v>
      </c>
      <c r="N121" s="78">
        <v>0</v>
      </c>
      <c r="O121" s="119"/>
      <c r="P121" s="78">
        <v>0</v>
      </c>
      <c r="Q121" s="94">
        <v>0</v>
      </c>
    </row>
    <row r="122" spans="2:28">
      <c r="B122" s="24"/>
      <c r="C122" s="24"/>
      <c r="D122" s="29"/>
      <c r="E122" s="58" t="s">
        <v>149</v>
      </c>
      <c r="F122" s="85">
        <v>2774</v>
      </c>
      <c r="G122" s="79">
        <v>0</v>
      </c>
      <c r="H122" s="78">
        <v>0</v>
      </c>
      <c r="I122" s="78">
        <v>2761</v>
      </c>
      <c r="J122" s="79">
        <v>2546</v>
      </c>
      <c r="K122" s="80">
        <v>92.21296631655197</v>
      </c>
      <c r="L122" s="81">
        <v>2</v>
      </c>
      <c r="M122" s="81">
        <v>11</v>
      </c>
      <c r="N122" s="78">
        <v>0</v>
      </c>
      <c r="O122" s="119"/>
      <c r="P122" s="78">
        <v>0</v>
      </c>
      <c r="Q122" s="94">
        <v>2</v>
      </c>
    </row>
    <row r="123" spans="2:28">
      <c r="B123" s="24"/>
      <c r="C123" s="24"/>
      <c r="D123" s="29"/>
      <c r="E123" s="30" t="s">
        <v>100</v>
      </c>
      <c r="F123" s="85">
        <v>6620</v>
      </c>
      <c r="G123" s="79">
        <v>0</v>
      </c>
      <c r="H123" s="78">
        <v>0</v>
      </c>
      <c r="I123" s="78">
        <v>6421</v>
      </c>
      <c r="J123" s="79">
        <v>4775</v>
      </c>
      <c r="K123" s="80">
        <v>74.365363650521715</v>
      </c>
      <c r="L123" s="81">
        <v>240</v>
      </c>
      <c r="M123" s="85">
        <v>171</v>
      </c>
      <c r="N123" s="78">
        <v>0</v>
      </c>
      <c r="O123" s="119"/>
      <c r="P123" s="78">
        <v>0</v>
      </c>
      <c r="Q123" s="82">
        <v>28</v>
      </c>
    </row>
    <row r="124" spans="2:28">
      <c r="B124" s="24"/>
      <c r="C124" s="24"/>
      <c r="D124" s="29"/>
      <c r="E124" s="58" t="s">
        <v>95</v>
      </c>
      <c r="F124" s="85">
        <v>5807</v>
      </c>
      <c r="G124" s="79">
        <v>0</v>
      </c>
      <c r="H124" s="78">
        <v>1</v>
      </c>
      <c r="I124" s="79">
        <v>5327</v>
      </c>
      <c r="J124" s="79">
        <v>4052</v>
      </c>
      <c r="K124" s="80">
        <v>76.065327576497083</v>
      </c>
      <c r="L124" s="81">
        <v>180</v>
      </c>
      <c r="M124" s="81">
        <v>454</v>
      </c>
      <c r="N124" s="81">
        <v>9</v>
      </c>
      <c r="O124" s="119"/>
      <c r="P124" s="87">
        <v>0.15498536249354228</v>
      </c>
      <c r="Q124" s="82">
        <v>16</v>
      </c>
    </row>
    <row r="125" spans="2:28">
      <c r="B125" s="24"/>
      <c r="C125" s="24"/>
      <c r="D125" s="29"/>
      <c r="F125" s="85"/>
      <c r="G125" s="79"/>
      <c r="H125" s="78"/>
      <c r="I125" s="78"/>
      <c r="J125" s="78"/>
      <c r="K125" s="80"/>
      <c r="L125" s="81"/>
      <c r="M125" s="81"/>
      <c r="N125" s="81"/>
      <c r="O125" s="119"/>
      <c r="P125" s="87"/>
      <c r="Q125" s="82"/>
    </row>
    <row r="126" spans="2:28">
      <c r="B126" s="24"/>
      <c r="C126" s="24" t="s">
        <v>292</v>
      </c>
      <c r="D126" s="29"/>
      <c r="F126" s="85"/>
      <c r="G126" s="79"/>
      <c r="H126" s="78"/>
      <c r="I126" s="78"/>
      <c r="J126" s="78"/>
      <c r="K126" s="80"/>
      <c r="L126" s="81"/>
      <c r="M126" s="81"/>
      <c r="N126" s="81"/>
      <c r="O126" s="119"/>
      <c r="P126" s="87"/>
      <c r="Q126" s="82"/>
    </row>
    <row r="127" spans="2:28">
      <c r="B127" s="24"/>
      <c r="C127" s="24"/>
      <c r="D127" s="29"/>
      <c r="E127" s="58" t="s">
        <v>226</v>
      </c>
      <c r="F127" s="85">
        <v>326</v>
      </c>
      <c r="G127" s="79">
        <v>0</v>
      </c>
      <c r="H127" s="78">
        <v>0</v>
      </c>
      <c r="I127" s="78">
        <v>290</v>
      </c>
      <c r="J127" s="78">
        <v>222</v>
      </c>
      <c r="K127" s="80">
        <v>76.551724137931032</v>
      </c>
      <c r="L127" s="81">
        <v>20</v>
      </c>
      <c r="M127" s="81">
        <v>35</v>
      </c>
      <c r="N127" s="81">
        <v>0</v>
      </c>
      <c r="O127" s="119"/>
      <c r="P127" s="78">
        <v>0</v>
      </c>
      <c r="Q127" s="82">
        <v>1</v>
      </c>
    </row>
    <row r="128" spans="2:28">
      <c r="B128" s="34"/>
      <c r="C128" s="34"/>
      <c r="D128" s="150"/>
      <c r="E128" s="36" t="s">
        <v>228</v>
      </c>
      <c r="F128" s="147">
        <v>46</v>
      </c>
      <c r="G128" s="88">
        <v>0</v>
      </c>
      <c r="H128" s="129">
        <v>0</v>
      </c>
      <c r="I128" s="130">
        <v>7</v>
      </c>
      <c r="J128" s="130">
        <v>6</v>
      </c>
      <c r="K128" s="89">
        <v>85.714285714285708</v>
      </c>
      <c r="L128" s="130">
        <v>0</v>
      </c>
      <c r="M128" s="130">
        <v>39</v>
      </c>
      <c r="N128" s="130">
        <v>0</v>
      </c>
      <c r="O128" s="90"/>
      <c r="P128" s="131">
        <v>0</v>
      </c>
      <c r="Q128" s="90">
        <v>0</v>
      </c>
    </row>
    <row r="129" spans="1:17" s="1" customFormat="1">
      <c r="B129" s="243" t="s">
        <v>159</v>
      </c>
      <c r="C129" s="243"/>
      <c r="D129" s="243"/>
      <c r="E129" s="70" t="s">
        <v>162</v>
      </c>
      <c r="F129" s="70"/>
      <c r="G129" s="70"/>
      <c r="H129" s="70"/>
      <c r="I129" s="70"/>
      <c r="J129" s="70"/>
      <c r="K129" s="70"/>
      <c r="L129" s="70"/>
      <c r="M129" s="70"/>
      <c r="N129" s="70"/>
      <c r="O129" s="70"/>
      <c r="P129" s="70"/>
      <c r="Q129" s="70"/>
    </row>
    <row r="130" spans="1:17" s="1" customFormat="1">
      <c r="A130" s="73"/>
      <c r="B130" s="235" t="s">
        <v>161</v>
      </c>
      <c r="C130" s="235"/>
      <c r="D130" s="235"/>
      <c r="E130" s="72" t="s">
        <v>164</v>
      </c>
      <c r="F130" s="72"/>
      <c r="G130" s="72"/>
      <c r="H130" s="72"/>
      <c r="I130" s="72"/>
      <c r="J130" s="72"/>
      <c r="K130" s="72"/>
      <c r="L130" s="72"/>
      <c r="M130" s="72"/>
      <c r="N130" s="72"/>
      <c r="O130" s="72"/>
      <c r="P130" s="72"/>
      <c r="Q130" s="72"/>
    </row>
    <row r="131" spans="1:17" s="1" customFormat="1">
      <c r="A131" s="73"/>
      <c r="B131" s="235" t="s">
        <v>163</v>
      </c>
      <c r="C131" s="235"/>
      <c r="D131" s="235"/>
      <c r="E131" s="72" t="s">
        <v>168</v>
      </c>
      <c r="F131" s="72"/>
      <c r="G131" s="72"/>
      <c r="H131" s="72"/>
      <c r="I131" s="72"/>
      <c r="J131" s="72"/>
      <c r="K131" s="72"/>
      <c r="L131" s="72"/>
      <c r="M131" s="72"/>
      <c r="N131" s="72"/>
      <c r="O131" s="72"/>
      <c r="P131" s="72"/>
      <c r="Q131" s="72"/>
    </row>
    <row r="132" spans="1:17" s="1" customFormat="1">
      <c r="B132" s="235" t="s">
        <v>175</v>
      </c>
      <c r="C132" s="235"/>
      <c r="D132" s="235"/>
      <c r="E132" s="71" t="s">
        <v>176</v>
      </c>
      <c r="F132" s="71"/>
      <c r="G132" s="71"/>
      <c r="H132" s="71"/>
      <c r="I132" s="71"/>
      <c r="J132" s="71"/>
      <c r="K132" s="71"/>
      <c r="L132" s="71"/>
      <c r="M132" s="71"/>
      <c r="N132" s="71"/>
      <c r="O132" s="71"/>
      <c r="P132" s="71"/>
      <c r="Q132" s="71"/>
    </row>
    <row r="133" spans="1:17" s="1" customFormat="1">
      <c r="A133" s="73"/>
      <c r="B133" s="66"/>
      <c r="C133" s="66"/>
      <c r="D133" s="211"/>
      <c r="E133" s="211"/>
      <c r="F133" s="211"/>
      <c r="G133" s="211"/>
      <c r="H133" s="211"/>
      <c r="I133" s="211"/>
      <c r="J133" s="211"/>
      <c r="K133" s="211"/>
      <c r="L133" s="211"/>
      <c r="M133" s="211"/>
      <c r="N133" s="211"/>
    </row>
  </sheetData>
  <mergeCells count="139">
    <mergeCell ref="B47:F47"/>
    <mergeCell ref="B91:F91"/>
    <mergeCell ref="S3:U3"/>
    <mergeCell ref="S47:U47"/>
    <mergeCell ref="S91:U91"/>
    <mergeCell ref="D57:E57"/>
    <mergeCell ref="S48:U49"/>
    <mergeCell ref="T60:U60"/>
    <mergeCell ref="G49:G53"/>
    <mergeCell ref="H50:H53"/>
    <mergeCell ref="B54:E54"/>
    <mergeCell ref="C56:E56"/>
    <mergeCell ref="S6:U6"/>
    <mergeCell ref="T52:U52"/>
    <mergeCell ref="H6:H9"/>
    <mergeCell ref="H49:L49"/>
    <mergeCell ref="U26:AB26"/>
    <mergeCell ref="U27:AB27"/>
    <mergeCell ref="U28:AB28"/>
    <mergeCell ref="V48:V49"/>
    <mergeCell ref="W48:Y48"/>
    <mergeCell ref="Z48:AA49"/>
    <mergeCell ref="AB48:AB49"/>
    <mergeCell ref="S50:U50"/>
    <mergeCell ref="D101:E101"/>
    <mergeCell ref="H94:H97"/>
    <mergeCell ref="B98:E98"/>
    <mergeCell ref="C100:E100"/>
    <mergeCell ref="F92:F97"/>
    <mergeCell ref="AB92:AB93"/>
    <mergeCell ref="S94:U94"/>
    <mergeCell ref="T96:U96"/>
    <mergeCell ref="T104:U104"/>
    <mergeCell ref="S92:U93"/>
    <mergeCell ref="V92:V93"/>
    <mergeCell ref="W92:Y92"/>
    <mergeCell ref="Z92:AA93"/>
    <mergeCell ref="H93:L93"/>
    <mergeCell ref="N92:N96"/>
    <mergeCell ref="O92:P96"/>
    <mergeCell ref="Q92:Q97"/>
    <mergeCell ref="M93:M97"/>
    <mergeCell ref="I94:I96"/>
    <mergeCell ref="J94:J96"/>
    <mergeCell ref="K94:K96"/>
    <mergeCell ref="L94:L97"/>
    <mergeCell ref="O97:P97"/>
    <mergeCell ref="B41:D41"/>
    <mergeCell ref="B42:D42"/>
    <mergeCell ref="B43:D43"/>
    <mergeCell ref="B44:D44"/>
    <mergeCell ref="B4:E9"/>
    <mergeCell ref="F4:F9"/>
    <mergeCell ref="Q4:Q9"/>
    <mergeCell ref="I6:I8"/>
    <mergeCell ref="J6:J8"/>
    <mergeCell ref="K6:K8"/>
    <mergeCell ref="L6:L9"/>
    <mergeCell ref="M5:M9"/>
    <mergeCell ref="N4:N8"/>
    <mergeCell ref="O9:P9"/>
    <mergeCell ref="O4:P8"/>
    <mergeCell ref="D13:E13"/>
    <mergeCell ref="B10:E10"/>
    <mergeCell ref="C12:E12"/>
    <mergeCell ref="G4:M4"/>
    <mergeCell ref="G5:G9"/>
    <mergeCell ref="H5:L5"/>
    <mergeCell ref="D133:N133"/>
    <mergeCell ref="B130:D130"/>
    <mergeCell ref="B131:D131"/>
    <mergeCell ref="B132:D132"/>
    <mergeCell ref="B129:D129"/>
    <mergeCell ref="F48:F53"/>
    <mergeCell ref="N48:N52"/>
    <mergeCell ref="O48:P52"/>
    <mergeCell ref="Q48:Q53"/>
    <mergeCell ref="M49:M53"/>
    <mergeCell ref="I50:I52"/>
    <mergeCell ref="J50:J52"/>
    <mergeCell ref="K50:K52"/>
    <mergeCell ref="L50:L53"/>
    <mergeCell ref="O53:P53"/>
    <mergeCell ref="B48:E53"/>
    <mergeCell ref="B92:E97"/>
    <mergeCell ref="B85:D85"/>
    <mergeCell ref="B86:D86"/>
    <mergeCell ref="B87:D87"/>
    <mergeCell ref="B88:D88"/>
    <mergeCell ref="G48:M48"/>
    <mergeCell ref="G92:M92"/>
    <mergeCell ref="G93:G97"/>
    <mergeCell ref="Z3:AB3"/>
    <mergeCell ref="S21:T21"/>
    <mergeCell ref="S23:T23"/>
    <mergeCell ref="S24:T24"/>
    <mergeCell ref="S28:T28"/>
    <mergeCell ref="S25:T25"/>
    <mergeCell ref="S26:T26"/>
    <mergeCell ref="U21:AB21"/>
    <mergeCell ref="U22:AB22"/>
    <mergeCell ref="U23:AB23"/>
    <mergeCell ref="U24:AB24"/>
    <mergeCell ref="U25:AB25"/>
    <mergeCell ref="S4:U5"/>
    <mergeCell ref="V4:V5"/>
    <mergeCell ref="W4:Y4"/>
    <mergeCell ref="Z4:AA5"/>
    <mergeCell ref="AB4:AB5"/>
    <mergeCell ref="T8:U8"/>
    <mergeCell ref="T16:U16"/>
    <mergeCell ref="S68:T68"/>
    <mergeCell ref="U68:AB68"/>
    <mergeCell ref="S69:T69"/>
    <mergeCell ref="U69:AB69"/>
    <mergeCell ref="S70:T70"/>
    <mergeCell ref="U70:AB70"/>
    <mergeCell ref="S65:T65"/>
    <mergeCell ref="U65:AB65"/>
    <mergeCell ref="U66:AB66"/>
    <mergeCell ref="S67:T67"/>
    <mergeCell ref="U67:AB67"/>
    <mergeCell ref="S116:T116"/>
    <mergeCell ref="U116:AB116"/>
    <mergeCell ref="S113:T113"/>
    <mergeCell ref="U113:AB113"/>
    <mergeCell ref="S114:T114"/>
    <mergeCell ref="U114:AB114"/>
    <mergeCell ref="U115:AB115"/>
    <mergeCell ref="U71:AB71"/>
    <mergeCell ref="S72:T72"/>
    <mergeCell ref="U72:AB72"/>
    <mergeCell ref="S109:T109"/>
    <mergeCell ref="U109:AB109"/>
    <mergeCell ref="U110:AB110"/>
    <mergeCell ref="S111:T111"/>
    <mergeCell ref="U111:AB111"/>
    <mergeCell ref="S112:T112"/>
    <mergeCell ref="U112:AB112"/>
  </mergeCells>
  <phoneticPr fontId="4"/>
  <pageMargins left="0.78" right="0.38" top="1" bottom="1" header="0.51200000000000001" footer="0.51200000000000001"/>
  <pageSetup paperSize="9" scale="46" pageOrder="overThenDown" orientation="portrait" r:id="rId1"/>
  <headerFooter alignWithMargins="0">
    <oddHeader>&amp;L&amp;"ＭＳ 明朝,標準"&amp;10&amp;D　&amp;T&amp;R&amp;"ＭＳ 明朝,標準"&amp;10&amp;A</oddHeader>
  </headerFooter>
  <rowBreaks count="2" manualBreakCount="2">
    <brk id="45" max="27" man="1"/>
    <brk id="89" max="27" man="1"/>
  </rowBreaks>
  <colBreaks count="1" manualBreakCount="1">
    <brk id="1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Z248"/>
  <sheetViews>
    <sheetView view="pageBreakPreview" topLeftCell="A208" zoomScale="60" zoomScaleNormal="100" workbookViewId="0">
      <selection activeCell="S22" sqref="S22:Z22"/>
    </sheetView>
  </sheetViews>
  <sheetFormatPr defaultRowHeight="13.75" customHeight="1"/>
  <cols>
    <col min="1" max="1" width="3.625" style="55" customWidth="1"/>
    <col min="2" max="2" width="6.375" style="55" bestFit="1" customWidth="1"/>
    <col min="3" max="3" width="29.625" style="55" bestFit="1" customWidth="1"/>
    <col min="4" max="4" width="6.75" style="55" bestFit="1" customWidth="1"/>
    <col min="5" max="5" width="6.5" style="55" bestFit="1" customWidth="1"/>
    <col min="6" max="6" width="10.5" style="55" bestFit="1" customWidth="1"/>
    <col min="7" max="7" width="13.125" style="55" bestFit="1" customWidth="1"/>
    <col min="8" max="8" width="16.625" style="55" bestFit="1" customWidth="1"/>
    <col min="9" max="9" width="10.875" style="55" bestFit="1" customWidth="1"/>
    <col min="10" max="10" width="12.5" style="55" bestFit="1" customWidth="1"/>
    <col min="11" max="11" width="6.625" style="55" customWidth="1"/>
    <col min="12" max="12" width="4.75" style="55" customWidth="1"/>
    <col min="13" max="13" width="3.25" style="55" customWidth="1"/>
    <col min="14" max="14" width="5" style="55" bestFit="1" customWidth="1"/>
    <col min="15" max="15" width="5.25" style="55" bestFit="1" customWidth="1"/>
    <col min="16" max="16" width="3.375" style="55" customWidth="1"/>
    <col min="17" max="18" width="3.625" style="55" customWidth="1"/>
    <col min="19" max="19" width="25.125" style="55" bestFit="1" customWidth="1"/>
    <col min="20" max="20" width="10.5" style="55" customWidth="1"/>
    <col min="21" max="21" width="10.625" style="55" bestFit="1" customWidth="1"/>
    <col min="22" max="22" width="8.25" style="55" customWidth="1"/>
    <col min="23" max="23" width="10.625" style="55" bestFit="1" customWidth="1"/>
    <col min="24" max="24" width="5.5" style="55" customWidth="1"/>
    <col min="25" max="25" width="5.875" style="55" customWidth="1"/>
    <col min="26" max="26" width="8.875" style="55" customWidth="1"/>
    <col min="27" max="16384" width="9" style="55"/>
  </cols>
  <sheetData>
    <row r="1" spans="2:26" ht="13.75" customHeight="1">
      <c r="C1" s="141"/>
      <c r="D1" s="140"/>
      <c r="E1" s="141"/>
      <c r="F1" s="140"/>
      <c r="G1" s="140"/>
      <c r="H1" s="140"/>
      <c r="I1" s="140"/>
      <c r="J1" s="140"/>
      <c r="K1" s="140"/>
      <c r="L1" s="140"/>
      <c r="M1" s="140"/>
      <c r="N1" s="140"/>
      <c r="O1" s="141"/>
      <c r="T1" s="153"/>
    </row>
    <row r="2" spans="2:26" ht="13.75" customHeight="1" thickBot="1">
      <c r="B2" s="285" t="s">
        <v>340</v>
      </c>
      <c r="C2" s="285"/>
      <c r="D2" s="140"/>
      <c r="E2" s="140"/>
      <c r="F2" s="140"/>
      <c r="G2" s="140"/>
      <c r="H2" s="140"/>
      <c r="I2" s="140"/>
      <c r="J2" s="140"/>
      <c r="K2" s="140"/>
      <c r="L2" s="141"/>
      <c r="M2" s="286" t="s">
        <v>338</v>
      </c>
      <c r="N2" s="286"/>
      <c r="O2" s="286"/>
      <c r="Q2" s="280" t="s">
        <v>260</v>
      </c>
      <c r="R2" s="280"/>
      <c r="S2" s="280"/>
      <c r="X2" s="272" t="s">
        <v>338</v>
      </c>
      <c r="Y2" s="272"/>
      <c r="Z2" s="272"/>
    </row>
    <row r="3" spans="2:26" ht="13.75" customHeight="1" thickTop="1">
      <c r="B3" s="287" t="s">
        <v>324</v>
      </c>
      <c r="C3" s="288"/>
      <c r="D3" s="259" t="s">
        <v>326</v>
      </c>
      <c r="E3" s="223" t="s">
        <v>271</v>
      </c>
      <c r="F3" s="224"/>
      <c r="G3" s="224"/>
      <c r="H3" s="224"/>
      <c r="I3" s="224"/>
      <c r="J3" s="224"/>
      <c r="K3" s="225"/>
      <c r="L3" s="259" t="s">
        <v>337</v>
      </c>
      <c r="M3" s="274" t="s">
        <v>285</v>
      </c>
      <c r="N3" s="216"/>
      <c r="O3" s="226" t="s">
        <v>328</v>
      </c>
      <c r="Q3" s="215" t="s">
        <v>293</v>
      </c>
      <c r="R3" s="215"/>
      <c r="S3" s="216"/>
      <c r="T3" s="251" t="s">
        <v>294</v>
      </c>
      <c r="U3" s="253" t="s">
        <v>295</v>
      </c>
      <c r="V3" s="254"/>
      <c r="W3" s="255"/>
      <c r="X3" s="248" t="s">
        <v>236</v>
      </c>
      <c r="Y3" s="256"/>
      <c r="Z3" s="248" t="s">
        <v>237</v>
      </c>
    </row>
    <row r="4" spans="2:26" ht="27.2">
      <c r="B4" s="289"/>
      <c r="C4" s="290"/>
      <c r="D4" s="222"/>
      <c r="E4" s="213" t="s">
        <v>269</v>
      </c>
      <c r="F4" s="228" t="s">
        <v>272</v>
      </c>
      <c r="G4" s="229"/>
      <c r="H4" s="229"/>
      <c r="I4" s="229"/>
      <c r="J4" s="230"/>
      <c r="K4" s="213" t="s">
        <v>335</v>
      </c>
      <c r="L4" s="222"/>
      <c r="M4" s="275"/>
      <c r="N4" s="218"/>
      <c r="O4" s="227"/>
      <c r="Q4" s="219"/>
      <c r="R4" s="219"/>
      <c r="S4" s="220"/>
      <c r="T4" s="252"/>
      <c r="U4" s="151" t="s">
        <v>297</v>
      </c>
      <c r="V4" s="113" t="s">
        <v>238</v>
      </c>
      <c r="W4" s="151" t="s">
        <v>298</v>
      </c>
      <c r="X4" s="249"/>
      <c r="Y4" s="257"/>
      <c r="Z4" s="249"/>
    </row>
    <row r="5" spans="2:26" ht="13.6">
      <c r="B5" s="289"/>
      <c r="C5" s="290"/>
      <c r="D5" s="222"/>
      <c r="E5" s="222"/>
      <c r="F5" s="213" t="s">
        <v>327</v>
      </c>
      <c r="G5" s="213" t="s">
        <v>274</v>
      </c>
      <c r="H5" s="213" t="s">
        <v>275</v>
      </c>
      <c r="I5" s="213" t="s">
        <v>278</v>
      </c>
      <c r="J5" s="213" t="s">
        <v>280</v>
      </c>
      <c r="K5" s="214"/>
      <c r="L5" s="222"/>
      <c r="M5" s="275"/>
      <c r="N5" s="218"/>
      <c r="O5" s="227"/>
      <c r="Q5" s="232" t="s">
        <v>296</v>
      </c>
      <c r="R5" s="232"/>
      <c r="S5" s="233"/>
      <c r="T5" s="103">
        <v>11300</v>
      </c>
      <c r="U5" s="103">
        <v>10149</v>
      </c>
      <c r="V5" s="103">
        <v>904</v>
      </c>
      <c r="W5" s="103">
        <v>83</v>
      </c>
      <c r="X5" s="103">
        <v>19</v>
      </c>
      <c r="Y5" s="154" t="s">
        <v>37</v>
      </c>
      <c r="Z5" s="103">
        <v>145</v>
      </c>
    </row>
    <row r="6" spans="2:26" ht="13.75" customHeight="1">
      <c r="B6" s="289"/>
      <c r="C6" s="290"/>
      <c r="D6" s="222"/>
      <c r="E6" s="222"/>
      <c r="F6" s="222"/>
      <c r="G6" s="214"/>
      <c r="H6" s="214"/>
      <c r="I6" s="214"/>
      <c r="J6" s="222"/>
      <c r="K6" s="214"/>
      <c r="L6" s="222"/>
      <c r="M6" s="275"/>
      <c r="N6" s="218"/>
      <c r="O6" s="227"/>
      <c r="Q6" s="60"/>
      <c r="R6" s="60"/>
      <c r="S6" s="61"/>
      <c r="T6" s="103"/>
      <c r="U6" s="115" t="s">
        <v>41</v>
      </c>
      <c r="V6" s="115" t="s">
        <v>42</v>
      </c>
      <c r="W6" s="103"/>
      <c r="X6" s="103"/>
      <c r="Y6" s="154"/>
      <c r="Z6" s="103"/>
    </row>
    <row r="7" spans="2:26" ht="13.75" customHeight="1">
      <c r="B7" s="289"/>
      <c r="C7" s="290"/>
      <c r="D7" s="222"/>
      <c r="E7" s="222"/>
      <c r="F7" s="222"/>
      <c r="G7" s="214"/>
      <c r="H7" s="214"/>
      <c r="I7" s="214"/>
      <c r="J7" s="222"/>
      <c r="K7" s="214"/>
      <c r="L7" s="222"/>
      <c r="M7" s="275"/>
      <c r="N7" s="218"/>
      <c r="O7" s="227"/>
      <c r="Q7" s="60"/>
      <c r="R7" s="232" t="s">
        <v>299</v>
      </c>
      <c r="S7" s="250"/>
      <c r="T7" s="103">
        <v>10643</v>
      </c>
      <c r="U7" s="103">
        <v>10149</v>
      </c>
      <c r="V7" s="103">
        <v>412</v>
      </c>
      <c r="W7" s="103">
        <v>0</v>
      </c>
      <c r="X7" s="103">
        <v>6</v>
      </c>
      <c r="Y7" s="154" t="s">
        <v>38</v>
      </c>
      <c r="Z7" s="103">
        <v>76</v>
      </c>
    </row>
    <row r="8" spans="2:26" ht="13.75" customHeight="1">
      <c r="B8" s="291"/>
      <c r="C8" s="292"/>
      <c r="D8" s="273"/>
      <c r="E8" s="273"/>
      <c r="F8" s="273"/>
      <c r="G8" s="39" t="s">
        <v>276</v>
      </c>
      <c r="H8" s="39" t="s">
        <v>277</v>
      </c>
      <c r="I8" s="39" t="s">
        <v>279</v>
      </c>
      <c r="J8" s="273"/>
      <c r="K8" s="260"/>
      <c r="L8" s="149" t="s">
        <v>336</v>
      </c>
      <c r="M8" s="276" t="s">
        <v>339</v>
      </c>
      <c r="N8" s="220"/>
      <c r="O8" s="258"/>
      <c r="Q8" s="60"/>
      <c r="R8" s="60"/>
      <c r="S8" s="60" t="s">
        <v>300</v>
      </c>
      <c r="T8" s="103">
        <v>180</v>
      </c>
      <c r="U8" s="103">
        <v>0</v>
      </c>
      <c r="V8" s="103">
        <v>166</v>
      </c>
      <c r="W8" s="103">
        <v>0</v>
      </c>
      <c r="X8" s="103">
        <v>0</v>
      </c>
      <c r="Y8" s="155"/>
      <c r="Z8" s="103">
        <v>14</v>
      </c>
    </row>
    <row r="9" spans="2:26" ht="13.75" customHeight="1">
      <c r="B9" s="281" t="s">
        <v>346</v>
      </c>
      <c r="C9" s="282"/>
      <c r="D9" s="156">
        <v>61168</v>
      </c>
      <c r="E9" s="157">
        <v>8</v>
      </c>
      <c r="F9" s="157">
        <v>72</v>
      </c>
      <c r="G9" s="158">
        <v>60448</v>
      </c>
      <c r="H9" s="156">
        <v>37781</v>
      </c>
      <c r="I9" s="159">
        <v>62.5</v>
      </c>
      <c r="J9" s="158">
        <v>4059</v>
      </c>
      <c r="K9" s="157">
        <v>472</v>
      </c>
      <c r="L9" s="157">
        <v>37</v>
      </c>
      <c r="M9" s="141"/>
      <c r="N9" s="160">
        <v>0.1</v>
      </c>
      <c r="O9" s="140">
        <v>131</v>
      </c>
      <c r="Q9" s="60"/>
      <c r="R9" s="60"/>
      <c r="S9" s="60" t="s">
        <v>301</v>
      </c>
      <c r="T9" s="103">
        <v>9712</v>
      </c>
      <c r="U9" s="103">
        <v>9704</v>
      </c>
      <c r="V9" s="103">
        <v>0</v>
      </c>
      <c r="W9" s="103">
        <v>0</v>
      </c>
      <c r="X9" s="103">
        <v>1</v>
      </c>
      <c r="Y9" s="161" t="s">
        <v>39</v>
      </c>
      <c r="Z9" s="103">
        <v>7</v>
      </c>
    </row>
    <row r="10" spans="2:26" ht="13.75" customHeight="1">
      <c r="B10" s="46"/>
      <c r="C10" s="38"/>
      <c r="D10" s="162"/>
      <c r="E10" s="143"/>
      <c r="F10" s="143"/>
      <c r="G10" s="163"/>
      <c r="H10" s="162"/>
      <c r="I10" s="159"/>
      <c r="J10" s="163"/>
      <c r="K10" s="143"/>
      <c r="L10" s="143"/>
      <c r="M10" s="141"/>
      <c r="N10" s="159"/>
      <c r="O10" s="140"/>
      <c r="Q10" s="60"/>
      <c r="R10" s="60"/>
      <c r="S10" s="60" t="s">
        <v>302</v>
      </c>
      <c r="T10" s="103">
        <v>26</v>
      </c>
      <c r="U10" s="103">
        <v>26</v>
      </c>
      <c r="V10" s="103">
        <v>0</v>
      </c>
      <c r="W10" s="103">
        <v>0</v>
      </c>
      <c r="X10" s="103">
        <v>0</v>
      </c>
      <c r="Y10" s="155"/>
      <c r="Z10" s="103">
        <v>0</v>
      </c>
    </row>
    <row r="11" spans="2:26" s="141" customFormat="1" ht="13.75" customHeight="1">
      <c r="B11" s="231" t="s">
        <v>207</v>
      </c>
      <c r="C11" s="210"/>
      <c r="D11" s="162">
        <v>30407</v>
      </c>
      <c r="E11" s="143">
        <v>8</v>
      </c>
      <c r="F11" s="143">
        <v>71</v>
      </c>
      <c r="G11" s="163">
        <v>30163</v>
      </c>
      <c r="H11" s="162">
        <v>16910</v>
      </c>
      <c r="I11" s="159">
        <v>56.1</v>
      </c>
      <c r="J11" s="163">
        <v>2361</v>
      </c>
      <c r="K11" s="143">
        <v>61</v>
      </c>
      <c r="L11" s="143">
        <v>32</v>
      </c>
      <c r="N11" s="159">
        <v>0.1</v>
      </c>
      <c r="O11" s="140">
        <v>72</v>
      </c>
      <c r="Q11" s="60"/>
      <c r="R11" s="60"/>
      <c r="S11" s="30" t="s">
        <v>153</v>
      </c>
      <c r="T11" s="103">
        <v>361</v>
      </c>
      <c r="U11" s="103">
        <v>326</v>
      </c>
      <c r="V11" s="103">
        <v>34</v>
      </c>
      <c r="W11" s="103">
        <v>0</v>
      </c>
      <c r="X11" s="103">
        <v>0</v>
      </c>
      <c r="Y11" s="155"/>
      <c r="Z11" s="103">
        <v>1</v>
      </c>
    </row>
    <row r="12" spans="2:26" ht="13.75" customHeight="1">
      <c r="B12" s="29"/>
      <c r="C12" s="58" t="s">
        <v>92</v>
      </c>
      <c r="D12" s="162">
        <v>666</v>
      </c>
      <c r="E12" s="164">
        <v>4</v>
      </c>
      <c r="F12" s="143">
        <v>22</v>
      </c>
      <c r="G12" s="143">
        <v>636</v>
      </c>
      <c r="H12" s="136">
        <v>124</v>
      </c>
      <c r="I12" s="159">
        <v>19.5</v>
      </c>
      <c r="J12" s="143">
        <v>27</v>
      </c>
      <c r="K12" s="164" t="s">
        <v>4</v>
      </c>
      <c r="L12" s="164" t="s">
        <v>4</v>
      </c>
      <c r="M12" s="141"/>
      <c r="N12" s="159" t="s">
        <v>4</v>
      </c>
      <c r="O12" s="140">
        <v>4</v>
      </c>
      <c r="Q12" s="60"/>
      <c r="R12" s="60"/>
      <c r="S12" s="60" t="s">
        <v>303</v>
      </c>
      <c r="T12" s="103">
        <v>24</v>
      </c>
      <c r="U12" s="103">
        <v>20</v>
      </c>
      <c r="V12" s="103">
        <v>4</v>
      </c>
      <c r="W12" s="103">
        <v>0</v>
      </c>
      <c r="X12" s="103">
        <v>0</v>
      </c>
      <c r="Y12" s="155"/>
      <c r="Z12" s="103">
        <v>0</v>
      </c>
    </row>
    <row r="13" spans="2:26" ht="13.75" customHeight="1">
      <c r="B13" s="29"/>
      <c r="C13" s="58" t="s">
        <v>208</v>
      </c>
      <c r="D13" s="162">
        <v>1228</v>
      </c>
      <c r="E13" s="164">
        <v>4</v>
      </c>
      <c r="F13" s="143">
        <v>45</v>
      </c>
      <c r="G13" s="165">
        <v>1178</v>
      </c>
      <c r="H13" s="136">
        <v>135</v>
      </c>
      <c r="I13" s="159">
        <v>11.5</v>
      </c>
      <c r="J13" s="143">
        <v>65</v>
      </c>
      <c r="K13" s="164" t="s">
        <v>4</v>
      </c>
      <c r="L13" s="164" t="s">
        <v>4</v>
      </c>
      <c r="M13" s="141"/>
      <c r="N13" s="164" t="s">
        <v>4</v>
      </c>
      <c r="O13" s="144">
        <v>1</v>
      </c>
      <c r="Q13" s="60"/>
      <c r="R13" s="60"/>
      <c r="S13" s="60" t="s">
        <v>306</v>
      </c>
      <c r="T13" s="103">
        <v>158</v>
      </c>
      <c r="U13" s="103">
        <v>0</v>
      </c>
      <c r="V13" s="103">
        <v>104</v>
      </c>
      <c r="W13" s="103">
        <v>0</v>
      </c>
      <c r="X13" s="103">
        <v>5</v>
      </c>
      <c r="Y13" s="154" t="s">
        <v>43</v>
      </c>
      <c r="Z13" s="103">
        <v>49</v>
      </c>
    </row>
    <row r="14" spans="2:26" ht="13.75" customHeight="1">
      <c r="B14" s="29"/>
      <c r="C14" s="58" t="s">
        <v>209</v>
      </c>
      <c r="D14" s="162">
        <v>3585</v>
      </c>
      <c r="E14" s="164" t="s">
        <v>4</v>
      </c>
      <c r="F14" s="164" t="s">
        <v>4</v>
      </c>
      <c r="G14" s="163">
        <v>3552</v>
      </c>
      <c r="H14" s="162">
        <v>1992</v>
      </c>
      <c r="I14" s="159">
        <v>56.1</v>
      </c>
      <c r="J14" s="143">
        <v>400</v>
      </c>
      <c r="K14" s="143">
        <v>23</v>
      </c>
      <c r="L14" s="143">
        <v>4</v>
      </c>
      <c r="M14" s="141"/>
      <c r="N14" s="159">
        <v>0.1</v>
      </c>
      <c r="O14" s="140">
        <v>6</v>
      </c>
      <c r="Q14" s="60"/>
      <c r="R14" s="60"/>
      <c r="S14" s="60" t="s">
        <v>305</v>
      </c>
      <c r="T14" s="103">
        <v>182</v>
      </c>
      <c r="U14" s="103">
        <v>73</v>
      </c>
      <c r="V14" s="103">
        <v>104</v>
      </c>
      <c r="W14" s="103">
        <v>0</v>
      </c>
      <c r="X14" s="103">
        <v>0</v>
      </c>
      <c r="Y14" s="154"/>
      <c r="Z14" s="103">
        <v>5</v>
      </c>
    </row>
    <row r="15" spans="2:26" ht="13.75" customHeight="1">
      <c r="B15" s="29"/>
      <c r="C15" s="58" t="s">
        <v>128</v>
      </c>
      <c r="D15" s="162">
        <v>2072</v>
      </c>
      <c r="E15" s="164" t="s">
        <v>4</v>
      </c>
      <c r="F15" s="164" t="s">
        <v>4</v>
      </c>
      <c r="G15" s="163">
        <v>2068</v>
      </c>
      <c r="H15" s="162">
        <v>1294</v>
      </c>
      <c r="I15" s="159">
        <v>62.6</v>
      </c>
      <c r="J15" s="143">
        <v>230</v>
      </c>
      <c r="K15" s="164" t="s">
        <v>4</v>
      </c>
      <c r="L15" s="143">
        <v>1</v>
      </c>
      <c r="M15" s="141"/>
      <c r="N15" s="159">
        <v>0</v>
      </c>
      <c r="O15" s="140">
        <v>3</v>
      </c>
      <c r="Q15" s="60"/>
      <c r="R15" s="232" t="s">
        <v>304</v>
      </c>
      <c r="S15" s="233"/>
      <c r="T15" s="103">
        <v>657</v>
      </c>
      <c r="U15" s="103">
        <v>0</v>
      </c>
      <c r="V15" s="103">
        <v>492</v>
      </c>
      <c r="W15" s="103">
        <v>83</v>
      </c>
      <c r="X15" s="103">
        <v>13</v>
      </c>
      <c r="Y15" s="154" t="s">
        <v>44</v>
      </c>
      <c r="Z15" s="103">
        <v>69</v>
      </c>
    </row>
    <row r="16" spans="2:26" ht="13.75" customHeight="1">
      <c r="B16" s="29"/>
      <c r="C16" s="58" t="s">
        <v>286</v>
      </c>
      <c r="D16" s="162">
        <v>7343</v>
      </c>
      <c r="E16" s="164" t="s">
        <v>4</v>
      </c>
      <c r="F16" s="164" t="s">
        <v>4</v>
      </c>
      <c r="G16" s="163">
        <v>7322</v>
      </c>
      <c r="H16" s="162">
        <v>3050</v>
      </c>
      <c r="I16" s="159">
        <v>41.7</v>
      </c>
      <c r="J16" s="143">
        <v>580</v>
      </c>
      <c r="K16" s="164" t="s">
        <v>4</v>
      </c>
      <c r="L16" s="164">
        <v>8</v>
      </c>
      <c r="M16" s="141"/>
      <c r="N16" s="159">
        <v>0.1</v>
      </c>
      <c r="O16" s="140">
        <v>13</v>
      </c>
      <c r="Q16" s="60"/>
      <c r="R16" s="60"/>
      <c r="S16" s="30" t="s">
        <v>96</v>
      </c>
      <c r="T16" s="103">
        <v>8</v>
      </c>
      <c r="U16" s="103">
        <v>0</v>
      </c>
      <c r="V16" s="103">
        <v>6</v>
      </c>
      <c r="W16" s="103">
        <v>0</v>
      </c>
      <c r="X16" s="103">
        <v>0</v>
      </c>
      <c r="Y16" s="155"/>
      <c r="Z16" s="103">
        <v>2</v>
      </c>
    </row>
    <row r="17" spans="2:26" ht="13.75" customHeight="1">
      <c r="B17" s="29"/>
      <c r="C17" s="58" t="s">
        <v>287</v>
      </c>
      <c r="D17" s="162">
        <v>3829</v>
      </c>
      <c r="E17" s="164" t="s">
        <v>4</v>
      </c>
      <c r="F17" s="164" t="s">
        <v>4</v>
      </c>
      <c r="G17" s="163">
        <v>3820</v>
      </c>
      <c r="H17" s="162">
        <v>1906</v>
      </c>
      <c r="I17" s="159">
        <v>49.9</v>
      </c>
      <c r="J17" s="143">
        <v>336</v>
      </c>
      <c r="K17" s="164" t="s">
        <v>4</v>
      </c>
      <c r="L17" s="164" t="s">
        <v>4</v>
      </c>
      <c r="M17" s="141"/>
      <c r="N17" s="159" t="s">
        <v>4</v>
      </c>
      <c r="O17" s="140">
        <v>9</v>
      </c>
      <c r="Q17" s="62"/>
      <c r="R17" s="62"/>
      <c r="S17" s="30" t="s">
        <v>97</v>
      </c>
      <c r="T17" s="103">
        <v>89</v>
      </c>
      <c r="U17" s="103">
        <v>0</v>
      </c>
      <c r="V17" s="103">
        <v>88</v>
      </c>
      <c r="W17" s="103">
        <v>0</v>
      </c>
      <c r="X17" s="103">
        <v>0</v>
      </c>
      <c r="Y17" s="155"/>
      <c r="Z17" s="103">
        <v>1</v>
      </c>
    </row>
    <row r="18" spans="2:26" ht="13.75" customHeight="1">
      <c r="B18" s="29"/>
      <c r="C18" s="58" t="s">
        <v>288</v>
      </c>
      <c r="D18" s="162">
        <v>1691</v>
      </c>
      <c r="E18" s="164" t="s">
        <v>4</v>
      </c>
      <c r="F18" s="164">
        <v>1</v>
      </c>
      <c r="G18" s="163">
        <v>1686</v>
      </c>
      <c r="H18" s="136">
        <v>920</v>
      </c>
      <c r="I18" s="159">
        <v>54.6</v>
      </c>
      <c r="J18" s="143">
        <v>161</v>
      </c>
      <c r="K18" s="164" t="s">
        <v>4</v>
      </c>
      <c r="L18" s="143">
        <v>2</v>
      </c>
      <c r="M18" s="141"/>
      <c r="N18" s="159">
        <v>0.1</v>
      </c>
      <c r="O18" s="144">
        <v>2</v>
      </c>
      <c r="Q18" s="62"/>
      <c r="R18" s="62"/>
      <c r="S18" s="30" t="s">
        <v>100</v>
      </c>
      <c r="T18" s="103">
        <v>323</v>
      </c>
      <c r="U18" s="103">
        <v>0</v>
      </c>
      <c r="V18" s="103">
        <v>273</v>
      </c>
      <c r="W18" s="103">
        <v>2</v>
      </c>
      <c r="X18" s="103">
        <v>11</v>
      </c>
      <c r="Y18" s="154" t="s">
        <v>45</v>
      </c>
      <c r="Z18" s="103">
        <v>37</v>
      </c>
    </row>
    <row r="19" spans="2:26" ht="13.75" customHeight="1">
      <c r="B19" s="29"/>
      <c r="C19" s="58" t="s">
        <v>93</v>
      </c>
      <c r="D19" s="162">
        <v>438</v>
      </c>
      <c r="E19" s="164" t="s">
        <v>4</v>
      </c>
      <c r="F19" s="164">
        <v>3</v>
      </c>
      <c r="G19" s="143">
        <v>430</v>
      </c>
      <c r="H19" s="136">
        <v>124</v>
      </c>
      <c r="I19" s="159">
        <v>28.8</v>
      </c>
      <c r="J19" s="143">
        <v>54</v>
      </c>
      <c r="K19" s="164" t="s">
        <v>4</v>
      </c>
      <c r="L19" s="164">
        <v>1</v>
      </c>
      <c r="M19" s="141"/>
      <c r="N19" s="159">
        <v>0.2</v>
      </c>
      <c r="O19" s="144">
        <v>4</v>
      </c>
      <c r="Q19" s="63"/>
      <c r="R19" s="63"/>
      <c r="S19" s="152" t="s">
        <v>95</v>
      </c>
      <c r="T19" s="124">
        <v>237</v>
      </c>
      <c r="U19" s="124">
        <v>0</v>
      </c>
      <c r="V19" s="124">
        <v>125</v>
      </c>
      <c r="W19" s="124">
        <v>81</v>
      </c>
      <c r="X19" s="124">
        <v>2</v>
      </c>
      <c r="Y19" s="166" t="s">
        <v>46</v>
      </c>
      <c r="Z19" s="124">
        <v>29</v>
      </c>
    </row>
    <row r="20" spans="2:26" ht="13.75" customHeight="1">
      <c r="B20" s="29"/>
      <c r="C20" s="58" t="s">
        <v>289</v>
      </c>
      <c r="D20" s="167">
        <v>276</v>
      </c>
      <c r="E20" s="164" t="s">
        <v>4</v>
      </c>
      <c r="F20" s="164" t="s">
        <v>4</v>
      </c>
      <c r="G20" s="164">
        <v>275</v>
      </c>
      <c r="H20" s="168">
        <v>249</v>
      </c>
      <c r="I20" s="159">
        <v>90.5</v>
      </c>
      <c r="J20" s="164">
        <v>10</v>
      </c>
      <c r="K20" s="164" t="s">
        <v>4</v>
      </c>
      <c r="L20" s="164" t="s">
        <v>4</v>
      </c>
      <c r="M20" s="169"/>
      <c r="N20" s="164" t="s">
        <v>4</v>
      </c>
      <c r="O20" s="144">
        <v>1</v>
      </c>
      <c r="Q20" s="243" t="s">
        <v>159</v>
      </c>
      <c r="R20" s="243"/>
      <c r="S20" s="270" t="s">
        <v>319</v>
      </c>
      <c r="T20" s="270"/>
      <c r="U20" s="270"/>
      <c r="V20" s="270"/>
      <c r="W20" s="270"/>
      <c r="X20" s="270"/>
      <c r="Y20" s="270"/>
      <c r="Z20" s="270"/>
    </row>
    <row r="21" spans="2:26" ht="13.75" customHeight="1">
      <c r="B21" s="29"/>
      <c r="C21" s="30" t="s">
        <v>290</v>
      </c>
      <c r="D21" s="170">
        <v>458</v>
      </c>
      <c r="E21" s="171" t="s">
        <v>4</v>
      </c>
      <c r="F21" s="171" t="s">
        <v>4</v>
      </c>
      <c r="G21" s="171">
        <v>456</v>
      </c>
      <c r="H21" s="172">
        <v>185</v>
      </c>
      <c r="I21" s="159">
        <v>40.6</v>
      </c>
      <c r="J21" s="171">
        <v>25</v>
      </c>
      <c r="K21" s="164" t="s">
        <v>4</v>
      </c>
      <c r="L21" s="164" t="s">
        <v>4</v>
      </c>
      <c r="M21" s="173"/>
      <c r="N21" s="159" t="s">
        <v>4</v>
      </c>
      <c r="O21" s="144">
        <v>2</v>
      </c>
      <c r="Q21" s="69"/>
      <c r="R21" s="69"/>
      <c r="S21" s="266" t="s">
        <v>320</v>
      </c>
      <c r="T21" s="266"/>
      <c r="U21" s="266"/>
      <c r="V21" s="266"/>
      <c r="W21" s="266"/>
      <c r="X21" s="266"/>
      <c r="Y21" s="266"/>
      <c r="Z21" s="266"/>
    </row>
    <row r="22" spans="2:26" ht="40.75">
      <c r="B22" s="29"/>
      <c r="C22" s="30" t="s">
        <v>318</v>
      </c>
      <c r="D22" s="162">
        <v>5445</v>
      </c>
      <c r="E22" s="164" t="s">
        <v>4</v>
      </c>
      <c r="F22" s="164" t="s">
        <v>4</v>
      </c>
      <c r="G22" s="163">
        <v>5400</v>
      </c>
      <c r="H22" s="162">
        <v>4631</v>
      </c>
      <c r="I22" s="159">
        <v>85.8</v>
      </c>
      <c r="J22" s="143">
        <v>251</v>
      </c>
      <c r="K22" s="143">
        <v>23</v>
      </c>
      <c r="L22" s="143">
        <v>6</v>
      </c>
      <c r="M22" s="141"/>
      <c r="N22" s="159">
        <v>0.1</v>
      </c>
      <c r="O22" s="140">
        <v>16</v>
      </c>
      <c r="Q22" s="235" t="s">
        <v>161</v>
      </c>
      <c r="R22" s="235"/>
      <c r="S22" s="271" t="s">
        <v>313</v>
      </c>
      <c r="T22" s="271"/>
      <c r="U22" s="271"/>
      <c r="V22" s="271"/>
      <c r="W22" s="271"/>
      <c r="X22" s="271"/>
      <c r="Y22" s="271"/>
      <c r="Z22" s="271"/>
    </row>
    <row r="23" spans="2:26" ht="13.75" customHeight="1">
      <c r="B23" s="29"/>
      <c r="C23" s="58" t="s">
        <v>214</v>
      </c>
      <c r="D23" s="162">
        <v>3376</v>
      </c>
      <c r="E23" s="164" t="s">
        <v>4</v>
      </c>
      <c r="F23" s="164" t="s">
        <v>4</v>
      </c>
      <c r="G23" s="162">
        <v>3340</v>
      </c>
      <c r="H23" s="162">
        <v>2300</v>
      </c>
      <c r="I23" s="159">
        <v>68.900000000000006</v>
      </c>
      <c r="J23" s="162">
        <v>222</v>
      </c>
      <c r="K23" s="162">
        <v>15</v>
      </c>
      <c r="L23" s="162">
        <v>10</v>
      </c>
      <c r="M23" s="141"/>
      <c r="N23" s="174">
        <v>0.3</v>
      </c>
      <c r="O23" s="175">
        <v>11</v>
      </c>
      <c r="Q23" s="235" t="s">
        <v>163</v>
      </c>
      <c r="R23" s="235"/>
      <c r="S23" s="271" t="s">
        <v>314</v>
      </c>
      <c r="T23" s="271"/>
      <c r="U23" s="271"/>
      <c r="V23" s="271"/>
      <c r="W23" s="271"/>
      <c r="X23" s="271"/>
      <c r="Y23" s="271"/>
      <c r="Z23" s="271"/>
    </row>
    <row r="24" spans="2:26" ht="13.75" customHeight="1">
      <c r="B24" s="141"/>
      <c r="C24" s="46"/>
      <c r="D24" s="162"/>
      <c r="E24" s="164"/>
      <c r="F24" s="164"/>
      <c r="G24" s="163"/>
      <c r="H24" s="162"/>
      <c r="I24" s="159"/>
      <c r="J24" s="163"/>
      <c r="K24" s="163"/>
      <c r="L24" s="163"/>
      <c r="M24" s="141"/>
      <c r="N24" s="159"/>
      <c r="O24" s="176"/>
      <c r="Q24" s="267" t="s">
        <v>315</v>
      </c>
      <c r="R24" s="268"/>
      <c r="S24" s="269" t="s">
        <v>316</v>
      </c>
      <c r="T24" s="269"/>
      <c r="U24" s="269"/>
      <c r="V24" s="269"/>
      <c r="W24" s="269"/>
      <c r="X24" s="269"/>
      <c r="Y24" s="269"/>
      <c r="Z24" s="269"/>
    </row>
    <row r="25" spans="2:26" ht="13.75" customHeight="1">
      <c r="B25" s="231" t="s">
        <v>223</v>
      </c>
      <c r="C25" s="210"/>
      <c r="D25" s="162">
        <v>30761</v>
      </c>
      <c r="E25" s="164" t="s">
        <v>4</v>
      </c>
      <c r="F25" s="164">
        <v>1</v>
      </c>
      <c r="G25" s="163">
        <v>30285</v>
      </c>
      <c r="H25" s="162">
        <v>20871</v>
      </c>
      <c r="I25" s="159">
        <v>68.900000000000006</v>
      </c>
      <c r="J25" s="163">
        <v>1698</v>
      </c>
      <c r="K25" s="143">
        <v>411</v>
      </c>
      <c r="L25" s="143">
        <v>5</v>
      </c>
      <c r="M25" s="141"/>
      <c r="N25" s="159">
        <v>0</v>
      </c>
      <c r="O25" s="140">
        <v>59</v>
      </c>
      <c r="Q25" s="267" t="s">
        <v>317</v>
      </c>
      <c r="R25" s="268"/>
      <c r="S25" s="269" t="s">
        <v>321</v>
      </c>
      <c r="T25" s="269"/>
      <c r="U25" s="269"/>
      <c r="V25" s="269"/>
      <c r="W25" s="269"/>
      <c r="X25" s="269"/>
      <c r="Y25" s="269"/>
      <c r="Z25" s="269"/>
    </row>
    <row r="26" spans="2:26" ht="13.75" customHeight="1">
      <c r="B26" s="29"/>
      <c r="C26" s="30" t="s">
        <v>96</v>
      </c>
      <c r="D26" s="162">
        <v>450</v>
      </c>
      <c r="E26" s="164" t="s">
        <v>4</v>
      </c>
      <c r="F26" s="164" t="s">
        <v>4</v>
      </c>
      <c r="G26" s="143">
        <v>444</v>
      </c>
      <c r="H26" s="136">
        <v>436</v>
      </c>
      <c r="I26" s="159">
        <v>98.2</v>
      </c>
      <c r="J26" s="143">
        <v>3</v>
      </c>
      <c r="K26" s="164">
        <v>1</v>
      </c>
      <c r="L26" s="164" t="s">
        <v>4</v>
      </c>
      <c r="M26" s="141"/>
      <c r="N26" s="159" t="s">
        <v>4</v>
      </c>
      <c r="O26" s="144">
        <v>5</v>
      </c>
      <c r="S26" s="269" t="s">
        <v>322</v>
      </c>
      <c r="T26" s="269"/>
      <c r="U26" s="269"/>
      <c r="V26" s="269"/>
      <c r="W26" s="269"/>
      <c r="X26" s="269"/>
      <c r="Y26" s="269"/>
      <c r="Z26" s="269"/>
    </row>
    <row r="27" spans="2:26" ht="13.75" customHeight="1">
      <c r="B27" s="29"/>
      <c r="C27" s="30" t="s">
        <v>97</v>
      </c>
      <c r="D27" s="162">
        <v>382</v>
      </c>
      <c r="E27" s="164" t="s">
        <v>4</v>
      </c>
      <c r="F27" s="164" t="s">
        <v>4</v>
      </c>
      <c r="G27" s="143">
        <v>380</v>
      </c>
      <c r="H27" s="136">
        <v>95</v>
      </c>
      <c r="I27" s="159">
        <v>25</v>
      </c>
      <c r="J27" s="143">
        <v>12</v>
      </c>
      <c r="K27" s="164">
        <v>1</v>
      </c>
      <c r="L27" s="164" t="s">
        <v>4</v>
      </c>
      <c r="M27" s="141"/>
      <c r="N27" s="159" t="s">
        <v>4</v>
      </c>
      <c r="O27" s="144">
        <v>1</v>
      </c>
      <c r="Q27" s="235" t="s">
        <v>175</v>
      </c>
      <c r="R27" s="235"/>
      <c r="S27" s="266" t="s">
        <v>176</v>
      </c>
      <c r="T27" s="266"/>
      <c r="U27" s="266"/>
      <c r="V27" s="266"/>
      <c r="W27" s="266"/>
      <c r="X27" s="266"/>
      <c r="Y27" s="266"/>
      <c r="Z27" s="266"/>
    </row>
    <row r="28" spans="2:26" ht="13.75" customHeight="1">
      <c r="B28" s="29"/>
      <c r="C28" s="30" t="s">
        <v>98</v>
      </c>
      <c r="D28" s="170">
        <v>12825</v>
      </c>
      <c r="E28" s="164" t="s">
        <v>4</v>
      </c>
      <c r="F28" s="164" t="s">
        <v>4</v>
      </c>
      <c r="G28" s="177">
        <v>12815</v>
      </c>
      <c r="H28" s="170">
        <v>6354</v>
      </c>
      <c r="I28" s="159">
        <v>49.6</v>
      </c>
      <c r="J28" s="177">
        <v>1001</v>
      </c>
      <c r="K28" s="171" t="s">
        <v>4</v>
      </c>
      <c r="L28" s="171">
        <v>2</v>
      </c>
      <c r="M28" s="173"/>
      <c r="N28" s="159">
        <v>0</v>
      </c>
      <c r="O28" s="178">
        <v>8</v>
      </c>
      <c r="Q28" s="73"/>
      <c r="R28" s="73"/>
      <c r="S28" s="73"/>
      <c r="T28" s="73"/>
      <c r="U28" s="73"/>
      <c r="V28" s="73"/>
      <c r="W28" s="73"/>
      <c r="X28" s="73"/>
      <c r="Y28" s="73"/>
      <c r="Z28" s="73"/>
    </row>
    <row r="29" spans="2:26" ht="13.75" customHeight="1">
      <c r="B29" s="29"/>
      <c r="C29" s="58" t="s">
        <v>143</v>
      </c>
      <c r="D29" s="162">
        <v>141</v>
      </c>
      <c r="E29" s="164" t="s">
        <v>4</v>
      </c>
      <c r="F29" s="164" t="s">
        <v>4</v>
      </c>
      <c r="G29" s="143">
        <v>141</v>
      </c>
      <c r="H29" s="136">
        <v>103</v>
      </c>
      <c r="I29" s="159">
        <v>73</v>
      </c>
      <c r="J29" s="143">
        <v>8</v>
      </c>
      <c r="K29" s="164" t="s">
        <v>4</v>
      </c>
      <c r="L29" s="164" t="s">
        <v>4</v>
      </c>
      <c r="M29" s="141"/>
      <c r="N29" s="159" t="s">
        <v>4</v>
      </c>
      <c r="O29" s="144" t="s">
        <v>4</v>
      </c>
      <c r="Q29" s="1"/>
      <c r="R29" s="1"/>
      <c r="S29" s="1"/>
      <c r="T29" s="1"/>
      <c r="U29" s="1"/>
      <c r="V29" s="1"/>
      <c r="W29" s="1"/>
      <c r="X29" s="1"/>
      <c r="Y29" s="1"/>
      <c r="Z29" s="1"/>
    </row>
    <row r="30" spans="2:26" ht="13.75" customHeight="1">
      <c r="B30" s="29"/>
      <c r="C30" s="30" t="s">
        <v>99</v>
      </c>
      <c r="D30" s="162">
        <v>44</v>
      </c>
      <c r="E30" s="164" t="s">
        <v>4</v>
      </c>
      <c r="F30" s="164">
        <v>1</v>
      </c>
      <c r="G30" s="143">
        <v>43</v>
      </c>
      <c r="H30" s="164" t="s">
        <v>4</v>
      </c>
      <c r="I30" s="159" t="s">
        <v>4</v>
      </c>
      <c r="J30" s="164" t="s">
        <v>4</v>
      </c>
      <c r="K30" s="164" t="s">
        <v>4</v>
      </c>
      <c r="L30" s="164" t="s">
        <v>4</v>
      </c>
      <c r="M30" s="141"/>
      <c r="N30" s="159" t="s">
        <v>4</v>
      </c>
      <c r="O30" s="144" t="s">
        <v>4</v>
      </c>
      <c r="Q30" s="1"/>
      <c r="R30" s="1"/>
      <c r="S30" s="1"/>
      <c r="T30" s="1"/>
      <c r="U30" s="1"/>
      <c r="V30" s="1"/>
      <c r="W30" s="1"/>
      <c r="X30" s="1"/>
      <c r="Y30" s="1"/>
      <c r="Z30" s="1"/>
    </row>
    <row r="31" spans="2:26" ht="13.75" customHeight="1">
      <c r="B31" s="29"/>
      <c r="C31" s="55" t="s">
        <v>291</v>
      </c>
      <c r="D31" s="162">
        <v>62</v>
      </c>
      <c r="E31" s="164" t="s">
        <v>4</v>
      </c>
      <c r="F31" s="164" t="s">
        <v>4</v>
      </c>
      <c r="G31" s="143">
        <v>62</v>
      </c>
      <c r="H31" s="136">
        <v>52</v>
      </c>
      <c r="I31" s="159">
        <v>83.9</v>
      </c>
      <c r="J31" s="164">
        <v>1</v>
      </c>
      <c r="K31" s="164" t="s">
        <v>4</v>
      </c>
      <c r="L31" s="164" t="s">
        <v>4</v>
      </c>
      <c r="M31" s="141"/>
      <c r="N31" s="159" t="s">
        <v>4</v>
      </c>
      <c r="O31" s="144" t="s">
        <v>4</v>
      </c>
      <c r="Q31" s="1"/>
      <c r="R31" s="1"/>
      <c r="S31" s="1"/>
      <c r="T31" s="1"/>
      <c r="U31" s="1"/>
      <c r="V31" s="1"/>
      <c r="W31" s="1"/>
      <c r="X31" s="1"/>
      <c r="Y31" s="1"/>
      <c r="Z31" s="1"/>
    </row>
    <row r="32" spans="2:26" ht="13.75" customHeight="1">
      <c r="B32" s="29"/>
      <c r="C32" s="58" t="s">
        <v>149</v>
      </c>
      <c r="D32" s="162">
        <v>4213</v>
      </c>
      <c r="E32" s="164" t="s">
        <v>4</v>
      </c>
      <c r="F32" s="164" t="s">
        <v>4</v>
      </c>
      <c r="G32" s="163">
        <v>4202</v>
      </c>
      <c r="H32" s="162">
        <v>3969</v>
      </c>
      <c r="I32" s="159">
        <v>94.5</v>
      </c>
      <c r="J32" s="143">
        <v>6</v>
      </c>
      <c r="K32" s="143">
        <v>10</v>
      </c>
      <c r="L32" s="164" t="s">
        <v>4</v>
      </c>
      <c r="M32" s="141"/>
      <c r="N32" s="159" t="s">
        <v>4</v>
      </c>
      <c r="O32" s="144">
        <v>1</v>
      </c>
      <c r="Q32" s="1"/>
      <c r="R32" s="1"/>
      <c r="S32" s="1"/>
      <c r="T32" s="1"/>
      <c r="U32" s="1"/>
      <c r="V32" s="1"/>
      <c r="W32" s="1"/>
      <c r="X32" s="1"/>
      <c r="Y32" s="1"/>
      <c r="Z32" s="1"/>
    </row>
    <row r="33" spans="2:26" ht="13.75" customHeight="1">
      <c r="B33" s="29"/>
      <c r="C33" s="30" t="s">
        <v>100</v>
      </c>
      <c r="D33" s="162">
        <v>9507</v>
      </c>
      <c r="E33" s="164" t="s">
        <v>4</v>
      </c>
      <c r="F33" s="164" t="s">
        <v>4</v>
      </c>
      <c r="G33" s="163">
        <v>9384</v>
      </c>
      <c r="H33" s="162">
        <v>7826</v>
      </c>
      <c r="I33" s="159">
        <v>83.4</v>
      </c>
      <c r="J33" s="143">
        <v>517</v>
      </c>
      <c r="K33" s="162">
        <v>89</v>
      </c>
      <c r="L33" s="164" t="s">
        <v>4</v>
      </c>
      <c r="M33" s="141"/>
      <c r="N33" s="159" t="s">
        <v>4</v>
      </c>
      <c r="O33" s="140">
        <v>34</v>
      </c>
      <c r="Q33" s="1"/>
      <c r="R33" s="1"/>
      <c r="S33" s="1"/>
      <c r="T33" s="1"/>
      <c r="U33" s="1"/>
      <c r="V33" s="1"/>
      <c r="W33" s="1"/>
      <c r="X33" s="1"/>
      <c r="Y33" s="1"/>
      <c r="Z33" s="1"/>
    </row>
    <row r="34" spans="2:26" ht="13.75" customHeight="1">
      <c r="B34" s="29"/>
      <c r="C34" s="58" t="s">
        <v>95</v>
      </c>
      <c r="D34" s="162">
        <v>3137</v>
      </c>
      <c r="E34" s="164" t="s">
        <v>4</v>
      </c>
      <c r="F34" s="164" t="s">
        <v>4</v>
      </c>
      <c r="G34" s="162">
        <v>2814</v>
      </c>
      <c r="H34" s="162">
        <v>2036</v>
      </c>
      <c r="I34" s="159">
        <v>72.400000000000006</v>
      </c>
      <c r="J34" s="163">
        <v>150</v>
      </c>
      <c r="K34" s="163">
        <v>310</v>
      </c>
      <c r="L34" s="163">
        <v>3</v>
      </c>
      <c r="M34" s="141"/>
      <c r="N34" s="159">
        <v>0.1</v>
      </c>
      <c r="O34" s="176">
        <v>10</v>
      </c>
      <c r="Q34" s="1"/>
      <c r="R34" s="1"/>
      <c r="S34" s="1"/>
      <c r="T34" s="1"/>
      <c r="U34" s="1"/>
      <c r="V34" s="1"/>
      <c r="W34" s="1"/>
      <c r="X34" s="1"/>
      <c r="Y34" s="1"/>
      <c r="Z34" s="1"/>
    </row>
    <row r="35" spans="2:26" ht="13.75" customHeight="1">
      <c r="B35" s="146" t="s">
        <v>0</v>
      </c>
      <c r="C35" s="148"/>
      <c r="D35" s="190" t="s">
        <v>12</v>
      </c>
      <c r="E35" s="190"/>
      <c r="F35" s="190"/>
      <c r="G35" s="190" t="s">
        <v>13</v>
      </c>
      <c r="H35" s="190" t="s">
        <v>14</v>
      </c>
      <c r="I35" s="190" t="s">
        <v>15</v>
      </c>
      <c r="J35" s="190" t="s">
        <v>16</v>
      </c>
      <c r="K35" s="190" t="s">
        <v>17</v>
      </c>
      <c r="L35" s="190" t="s">
        <v>5</v>
      </c>
      <c r="M35" s="146"/>
      <c r="N35" s="190" t="s">
        <v>5</v>
      </c>
      <c r="O35" s="191" t="s">
        <v>329</v>
      </c>
      <c r="Q35" s="1"/>
      <c r="R35" s="1"/>
      <c r="S35" s="1"/>
      <c r="T35" s="1"/>
      <c r="U35" s="1"/>
      <c r="V35" s="1"/>
      <c r="W35" s="1"/>
      <c r="X35" s="1"/>
      <c r="Y35" s="1"/>
      <c r="Z35" s="1"/>
    </row>
    <row r="36" spans="2:26" s="1" customFormat="1" ht="13.6">
      <c r="B36" s="70" t="s">
        <v>159</v>
      </c>
      <c r="C36" s="70" t="s">
        <v>162</v>
      </c>
      <c r="E36" s="70"/>
      <c r="F36" s="70"/>
      <c r="G36" s="70"/>
      <c r="H36" s="70"/>
      <c r="I36" s="70"/>
      <c r="J36" s="70"/>
      <c r="K36" s="70"/>
      <c r="L36" s="70"/>
      <c r="M36" s="70"/>
      <c r="N36" s="70"/>
      <c r="O36" s="70"/>
      <c r="P36" s="71"/>
    </row>
    <row r="37" spans="2:26" s="1" customFormat="1" ht="13.6">
      <c r="B37" s="71" t="s">
        <v>161</v>
      </c>
      <c r="C37" s="72" t="s">
        <v>164</v>
      </c>
      <c r="E37" s="72"/>
      <c r="F37" s="72"/>
      <c r="G37" s="72"/>
      <c r="H37" s="72"/>
      <c r="I37" s="72"/>
      <c r="J37" s="72"/>
      <c r="K37" s="72"/>
      <c r="L37" s="72"/>
      <c r="M37" s="72"/>
      <c r="N37" s="72"/>
      <c r="O37" s="72"/>
      <c r="P37" s="72"/>
    </row>
    <row r="38" spans="2:26" s="1" customFormat="1" ht="13.6">
      <c r="B38" s="71" t="s">
        <v>163</v>
      </c>
      <c r="C38" s="72" t="s">
        <v>168</v>
      </c>
      <c r="E38" s="72"/>
      <c r="F38" s="72"/>
      <c r="G38" s="72"/>
      <c r="H38" s="72"/>
      <c r="I38" s="72"/>
      <c r="J38" s="72"/>
      <c r="K38" s="72"/>
      <c r="L38" s="72"/>
      <c r="M38" s="72"/>
      <c r="N38" s="72"/>
      <c r="O38" s="72"/>
      <c r="P38" s="72"/>
    </row>
    <row r="39" spans="2:26" s="1" customFormat="1" ht="13.6">
      <c r="B39" s="204" t="s">
        <v>184</v>
      </c>
      <c r="C39" s="72" t="s">
        <v>347</v>
      </c>
      <c r="E39" s="72"/>
      <c r="F39" s="72"/>
      <c r="G39" s="72"/>
      <c r="H39" s="72"/>
      <c r="I39" s="72"/>
      <c r="J39" s="72"/>
      <c r="K39" s="72"/>
      <c r="L39" s="72"/>
      <c r="M39" s="72"/>
      <c r="N39" s="72"/>
      <c r="O39" s="72"/>
      <c r="P39" s="72"/>
    </row>
    <row r="40" spans="2:26" s="1" customFormat="1" ht="13.6">
      <c r="B40" s="71" t="s">
        <v>175</v>
      </c>
      <c r="C40" s="71" t="s">
        <v>176</v>
      </c>
      <c r="E40" s="71"/>
      <c r="F40" s="71"/>
      <c r="G40" s="71"/>
      <c r="H40" s="71"/>
      <c r="I40" s="71"/>
      <c r="J40" s="71"/>
      <c r="K40" s="71"/>
      <c r="L40" s="71"/>
      <c r="M40" s="71"/>
      <c r="N40" s="71"/>
      <c r="O40" s="71"/>
      <c r="P40" s="71"/>
    </row>
    <row r="41" spans="2:26" ht="13.75" customHeight="1">
      <c r="B41" s="283"/>
      <c r="C41" s="284"/>
      <c r="D41" s="284"/>
      <c r="E41" s="284"/>
      <c r="F41" s="284"/>
      <c r="G41" s="284"/>
      <c r="H41" s="284"/>
      <c r="I41" s="284"/>
      <c r="J41" s="284"/>
      <c r="K41" s="284"/>
      <c r="L41" s="284"/>
      <c r="M41" s="284"/>
      <c r="N41" s="284"/>
      <c r="O41" s="284"/>
    </row>
    <row r="42" spans="2:26" ht="13.75" customHeight="1">
      <c r="B42" s="192"/>
      <c r="C42" s="141"/>
      <c r="D42" s="140"/>
      <c r="E42" s="141"/>
      <c r="F42" s="140"/>
      <c r="G42" s="140"/>
      <c r="H42" s="140"/>
      <c r="I42" s="140"/>
      <c r="J42" s="140"/>
      <c r="K42" s="140"/>
      <c r="L42" s="140"/>
      <c r="M42" s="140"/>
      <c r="N42" s="140"/>
      <c r="O42" s="141"/>
    </row>
    <row r="43" spans="2:26" ht="13.75" customHeight="1" thickBot="1">
      <c r="B43" s="285" t="s">
        <v>340</v>
      </c>
      <c r="C43" s="285"/>
      <c r="D43" s="140"/>
      <c r="E43" s="140"/>
      <c r="F43" s="140"/>
      <c r="G43" s="140"/>
      <c r="H43" s="140"/>
      <c r="I43" s="140"/>
      <c r="J43" s="140"/>
      <c r="K43" s="140"/>
      <c r="L43" s="141"/>
      <c r="M43" s="286" t="s">
        <v>341</v>
      </c>
      <c r="N43" s="286"/>
      <c r="O43" s="286"/>
      <c r="Q43" s="280" t="s">
        <v>260</v>
      </c>
      <c r="R43" s="280"/>
      <c r="S43" s="280"/>
      <c r="X43" s="272" t="s">
        <v>341</v>
      </c>
      <c r="Y43" s="272"/>
      <c r="Z43" s="272"/>
    </row>
    <row r="44" spans="2:26" ht="13.75" customHeight="1" thickTop="1">
      <c r="B44" s="287" t="s">
        <v>324</v>
      </c>
      <c r="C44" s="288"/>
      <c r="D44" s="259" t="s">
        <v>326</v>
      </c>
      <c r="E44" s="223" t="s">
        <v>271</v>
      </c>
      <c r="F44" s="224"/>
      <c r="G44" s="224"/>
      <c r="H44" s="224"/>
      <c r="I44" s="224"/>
      <c r="J44" s="224"/>
      <c r="K44" s="225"/>
      <c r="L44" s="259" t="s">
        <v>337</v>
      </c>
      <c r="M44" s="274" t="s">
        <v>285</v>
      </c>
      <c r="N44" s="216"/>
      <c r="O44" s="226" t="s">
        <v>328</v>
      </c>
      <c r="Q44" s="215" t="s">
        <v>293</v>
      </c>
      <c r="R44" s="215"/>
      <c r="S44" s="216"/>
      <c r="T44" s="251" t="s">
        <v>294</v>
      </c>
      <c r="U44" s="253" t="s">
        <v>295</v>
      </c>
      <c r="V44" s="254"/>
      <c r="W44" s="255"/>
      <c r="X44" s="248" t="s">
        <v>236</v>
      </c>
      <c r="Y44" s="256"/>
      <c r="Z44" s="248" t="s">
        <v>237</v>
      </c>
    </row>
    <row r="45" spans="2:26" ht="27.2">
      <c r="B45" s="289"/>
      <c r="C45" s="290"/>
      <c r="D45" s="222"/>
      <c r="E45" s="213" t="s">
        <v>269</v>
      </c>
      <c r="F45" s="228" t="s">
        <v>272</v>
      </c>
      <c r="G45" s="229"/>
      <c r="H45" s="229"/>
      <c r="I45" s="229"/>
      <c r="J45" s="230"/>
      <c r="K45" s="213" t="s">
        <v>335</v>
      </c>
      <c r="L45" s="222"/>
      <c r="M45" s="275"/>
      <c r="N45" s="218"/>
      <c r="O45" s="227"/>
      <c r="Q45" s="219"/>
      <c r="R45" s="219"/>
      <c r="S45" s="220"/>
      <c r="T45" s="252"/>
      <c r="U45" s="151" t="s">
        <v>297</v>
      </c>
      <c r="V45" s="113" t="s">
        <v>238</v>
      </c>
      <c r="W45" s="151" t="s">
        <v>298</v>
      </c>
      <c r="X45" s="249"/>
      <c r="Y45" s="257"/>
      <c r="Z45" s="249"/>
    </row>
    <row r="46" spans="2:26" ht="13.75" customHeight="1">
      <c r="B46" s="289"/>
      <c r="C46" s="290"/>
      <c r="D46" s="222"/>
      <c r="E46" s="222"/>
      <c r="F46" s="213" t="s">
        <v>327</v>
      </c>
      <c r="G46" s="213" t="s">
        <v>274</v>
      </c>
      <c r="H46" s="213" t="s">
        <v>275</v>
      </c>
      <c r="I46" s="213" t="s">
        <v>278</v>
      </c>
      <c r="J46" s="213" t="s">
        <v>280</v>
      </c>
      <c r="K46" s="214"/>
      <c r="L46" s="222"/>
      <c r="M46" s="275"/>
      <c r="N46" s="218"/>
      <c r="O46" s="227"/>
      <c r="Q46" s="232" t="s">
        <v>296</v>
      </c>
      <c r="R46" s="232"/>
      <c r="S46" s="233"/>
      <c r="T46" s="103">
        <v>11062</v>
      </c>
      <c r="U46" s="103">
        <v>9773</v>
      </c>
      <c r="V46" s="103">
        <v>1041</v>
      </c>
      <c r="W46" s="103">
        <v>75</v>
      </c>
      <c r="X46" s="103">
        <v>11</v>
      </c>
      <c r="Y46" s="154" t="s">
        <v>47</v>
      </c>
      <c r="Z46" s="103">
        <v>162</v>
      </c>
    </row>
    <row r="47" spans="2:26" ht="13.75" customHeight="1">
      <c r="B47" s="289"/>
      <c r="C47" s="290"/>
      <c r="D47" s="222"/>
      <c r="E47" s="222"/>
      <c r="F47" s="222"/>
      <c r="G47" s="214"/>
      <c r="H47" s="214"/>
      <c r="I47" s="214"/>
      <c r="J47" s="222"/>
      <c r="K47" s="214"/>
      <c r="L47" s="222"/>
      <c r="M47" s="275"/>
      <c r="N47" s="218"/>
      <c r="O47" s="227"/>
      <c r="Q47" s="60"/>
      <c r="R47" s="60"/>
      <c r="S47" s="61"/>
      <c r="T47" s="103"/>
      <c r="U47" s="115" t="s">
        <v>48</v>
      </c>
      <c r="V47" s="115" t="s">
        <v>49</v>
      </c>
      <c r="W47" s="103"/>
      <c r="X47" s="103"/>
      <c r="Y47" s="154"/>
      <c r="Z47" s="103"/>
    </row>
    <row r="48" spans="2:26" ht="13.75" customHeight="1">
      <c r="B48" s="289"/>
      <c r="C48" s="290"/>
      <c r="D48" s="222"/>
      <c r="E48" s="222"/>
      <c r="F48" s="222"/>
      <c r="G48" s="214"/>
      <c r="H48" s="214"/>
      <c r="I48" s="214"/>
      <c r="J48" s="222"/>
      <c r="K48" s="214"/>
      <c r="L48" s="222"/>
      <c r="M48" s="275"/>
      <c r="N48" s="218"/>
      <c r="O48" s="227"/>
      <c r="Q48" s="60"/>
      <c r="R48" s="232" t="s">
        <v>299</v>
      </c>
      <c r="S48" s="250"/>
      <c r="T48" s="103">
        <v>10372</v>
      </c>
      <c r="U48" s="103">
        <v>9773</v>
      </c>
      <c r="V48" s="103">
        <v>490</v>
      </c>
      <c r="W48" s="103">
        <v>0</v>
      </c>
      <c r="X48" s="103">
        <v>3</v>
      </c>
      <c r="Y48" s="154" t="s">
        <v>50</v>
      </c>
      <c r="Z48" s="103">
        <v>106</v>
      </c>
    </row>
    <row r="49" spans="2:26" ht="13.75" customHeight="1">
      <c r="B49" s="291"/>
      <c r="C49" s="292"/>
      <c r="D49" s="273"/>
      <c r="E49" s="273"/>
      <c r="F49" s="273"/>
      <c r="G49" s="39" t="s">
        <v>276</v>
      </c>
      <c r="H49" s="39" t="s">
        <v>277</v>
      </c>
      <c r="I49" s="39" t="s">
        <v>279</v>
      </c>
      <c r="J49" s="273"/>
      <c r="K49" s="260"/>
      <c r="L49" s="149" t="s">
        <v>336</v>
      </c>
      <c r="M49" s="276" t="s">
        <v>339</v>
      </c>
      <c r="N49" s="220"/>
      <c r="O49" s="258"/>
      <c r="Q49" s="60"/>
      <c r="R49" s="60"/>
      <c r="S49" s="60" t="s">
        <v>300</v>
      </c>
      <c r="T49" s="103">
        <v>255</v>
      </c>
      <c r="U49" s="103">
        <v>0</v>
      </c>
      <c r="V49" s="103">
        <v>233</v>
      </c>
      <c r="W49" s="103">
        <v>0</v>
      </c>
      <c r="X49" s="103">
        <v>0</v>
      </c>
      <c r="Y49" s="155"/>
      <c r="Z49" s="103">
        <v>22</v>
      </c>
    </row>
    <row r="50" spans="2:26" ht="13.75" customHeight="1">
      <c r="B50" s="281" t="s">
        <v>346</v>
      </c>
      <c r="C50" s="282"/>
      <c r="D50" s="156">
        <f>68190+228-1029-1</f>
        <v>67388</v>
      </c>
      <c r="E50" s="157">
        <v>14</v>
      </c>
      <c r="F50" s="157">
        <v>69</v>
      </c>
      <c r="G50" s="158">
        <f>63462+2995+172</f>
        <v>66629</v>
      </c>
      <c r="H50" s="156">
        <f>1492+7214+19350+5296+7412+124</f>
        <v>40888</v>
      </c>
      <c r="I50" s="159">
        <f>H50/G50*100</f>
        <v>61.366672169775924</v>
      </c>
      <c r="J50" s="158">
        <f>4186+243+12</f>
        <v>4441</v>
      </c>
      <c r="K50" s="157">
        <f>462+54</f>
        <v>516</v>
      </c>
      <c r="L50" s="157">
        <v>31</v>
      </c>
      <c r="M50" s="141"/>
      <c r="N50" s="160">
        <f>L50/D50*100</f>
        <v>4.6002255594467856E-2</v>
      </c>
      <c r="O50" s="140">
        <f>2+1+121+1+3+1</f>
        <v>129</v>
      </c>
      <c r="Q50" s="60"/>
      <c r="R50" s="60"/>
      <c r="S50" s="60" t="s">
        <v>301</v>
      </c>
      <c r="T50" s="103">
        <v>9275</v>
      </c>
      <c r="U50" s="103">
        <v>9260</v>
      </c>
      <c r="V50" s="103">
        <v>0</v>
      </c>
      <c r="W50" s="103">
        <v>0</v>
      </c>
      <c r="X50" s="103">
        <v>0</v>
      </c>
      <c r="Y50" s="161"/>
      <c r="Z50" s="103">
        <v>15</v>
      </c>
    </row>
    <row r="51" spans="2:26" ht="13.75" customHeight="1">
      <c r="B51" s="46"/>
      <c r="C51" s="38"/>
      <c r="D51" s="162"/>
      <c r="E51" s="143"/>
      <c r="F51" s="143"/>
      <c r="G51" s="163"/>
      <c r="H51" s="162"/>
      <c r="I51" s="159"/>
      <c r="J51" s="163"/>
      <c r="K51" s="143"/>
      <c r="L51" s="143"/>
      <c r="M51" s="141"/>
      <c r="N51" s="159"/>
      <c r="O51" s="140"/>
      <c r="Q51" s="60"/>
      <c r="R51" s="60"/>
      <c r="S51" s="60" t="s">
        <v>302</v>
      </c>
      <c r="T51" s="103">
        <v>30</v>
      </c>
      <c r="U51" s="103">
        <v>30</v>
      </c>
      <c r="V51" s="103">
        <v>0</v>
      </c>
      <c r="W51" s="103">
        <v>0</v>
      </c>
      <c r="X51" s="103">
        <v>0</v>
      </c>
      <c r="Y51" s="155"/>
      <c r="Z51" s="103">
        <v>0</v>
      </c>
    </row>
    <row r="52" spans="2:26" ht="13.75" customHeight="1">
      <c r="B52" s="231" t="s">
        <v>207</v>
      </c>
      <c r="C52" s="210"/>
      <c r="D52" s="162">
        <f>35357-687</f>
        <v>34670</v>
      </c>
      <c r="E52" s="143">
        <v>14</v>
      </c>
      <c r="F52" s="143">
        <v>67</v>
      </c>
      <c r="G52" s="163">
        <f>31455+2979</f>
        <v>34434</v>
      </c>
      <c r="H52" s="162">
        <f>1120+3794+11172+2938+202</f>
        <v>19226</v>
      </c>
      <c r="I52" s="159">
        <f t="shared" ref="I52:I64" si="0">H52/G52*100</f>
        <v>55.834349770575599</v>
      </c>
      <c r="J52" s="163">
        <f>2520+103</f>
        <v>2623</v>
      </c>
      <c r="K52" s="143">
        <f>81</f>
        <v>81</v>
      </c>
      <c r="L52" s="143">
        <v>17</v>
      </c>
      <c r="M52" s="141"/>
      <c r="N52" s="159">
        <f>L52/D52*100</f>
        <v>4.9033746755119692E-2</v>
      </c>
      <c r="O52" s="140">
        <f>1+55+1</f>
        <v>57</v>
      </c>
      <c r="Q52" s="60"/>
      <c r="R52" s="60"/>
      <c r="S52" s="30" t="s">
        <v>153</v>
      </c>
      <c r="T52" s="103">
        <v>408</v>
      </c>
      <c r="U52" s="103">
        <v>376</v>
      </c>
      <c r="V52" s="103">
        <v>29</v>
      </c>
      <c r="W52" s="103">
        <v>0</v>
      </c>
      <c r="X52" s="103">
        <v>1</v>
      </c>
      <c r="Y52" s="154" t="s">
        <v>51</v>
      </c>
      <c r="Z52" s="103">
        <v>2</v>
      </c>
    </row>
    <row r="53" spans="2:26" ht="13.75" customHeight="1">
      <c r="B53" s="29"/>
      <c r="C53" s="58" t="s">
        <v>92</v>
      </c>
      <c r="D53" s="162">
        <f>738-12</f>
        <v>726</v>
      </c>
      <c r="E53" s="164">
        <v>6</v>
      </c>
      <c r="F53" s="143">
        <v>20</v>
      </c>
      <c r="G53" s="143">
        <f>695+1</f>
        <v>696</v>
      </c>
      <c r="H53" s="136">
        <f>103+19+3</f>
        <v>125</v>
      </c>
      <c r="I53" s="159">
        <f t="shared" si="0"/>
        <v>17.959770114942529</v>
      </c>
      <c r="J53" s="143">
        <v>30</v>
      </c>
      <c r="K53" s="164" t="s">
        <v>18</v>
      </c>
      <c r="L53" s="164">
        <v>1</v>
      </c>
      <c r="M53" s="141"/>
      <c r="N53" s="159">
        <f>L53/D53*100</f>
        <v>0.13774104683195593</v>
      </c>
      <c r="O53" s="140">
        <v>3</v>
      </c>
      <c r="Q53" s="60"/>
      <c r="R53" s="60"/>
      <c r="S53" s="60" t="s">
        <v>303</v>
      </c>
      <c r="T53" s="103">
        <v>17</v>
      </c>
      <c r="U53" s="103">
        <v>16</v>
      </c>
      <c r="V53" s="103">
        <v>1</v>
      </c>
      <c r="W53" s="103">
        <v>0</v>
      </c>
      <c r="X53" s="103">
        <v>0</v>
      </c>
      <c r="Y53" s="155"/>
      <c r="Z53" s="103">
        <v>0</v>
      </c>
    </row>
    <row r="54" spans="2:26" ht="13.75" customHeight="1">
      <c r="B54" s="29"/>
      <c r="C54" s="58" t="s">
        <v>208</v>
      </c>
      <c r="D54" s="162">
        <f>726+790-43-18</f>
        <v>1455</v>
      </c>
      <c r="E54" s="164">
        <v>8</v>
      </c>
      <c r="F54" s="143">
        <v>47</v>
      </c>
      <c r="G54" s="163">
        <f>682+714</f>
        <v>1396</v>
      </c>
      <c r="H54" s="136">
        <f>119+4+20+6</f>
        <v>149</v>
      </c>
      <c r="I54" s="159">
        <f t="shared" si="0"/>
        <v>10.673352435530086</v>
      </c>
      <c r="J54" s="143">
        <f>50+2</f>
        <v>52</v>
      </c>
      <c r="K54" s="164" t="s">
        <v>18</v>
      </c>
      <c r="L54" s="164">
        <v>1</v>
      </c>
      <c r="M54" s="141"/>
      <c r="N54" s="159">
        <f>L54/D54*100</f>
        <v>6.8728522336769765E-2</v>
      </c>
      <c r="O54" s="144">
        <f>1+2</f>
        <v>3</v>
      </c>
      <c r="Q54" s="60"/>
      <c r="R54" s="60"/>
      <c r="S54" s="60" t="s">
        <v>306</v>
      </c>
      <c r="T54" s="103">
        <v>189</v>
      </c>
      <c r="U54" s="103">
        <v>0</v>
      </c>
      <c r="V54" s="103">
        <v>128</v>
      </c>
      <c r="W54" s="103">
        <v>0</v>
      </c>
      <c r="X54" s="103">
        <v>1</v>
      </c>
      <c r="Y54" s="154" t="s">
        <v>52</v>
      </c>
      <c r="Z54" s="103">
        <v>60</v>
      </c>
    </row>
    <row r="55" spans="2:26" ht="13.75" customHeight="1">
      <c r="B55" s="29"/>
      <c r="C55" s="58" t="s">
        <v>209</v>
      </c>
      <c r="D55" s="162">
        <f>4692-58</f>
        <v>4634</v>
      </c>
      <c r="E55" s="164" t="s">
        <v>18</v>
      </c>
      <c r="F55" s="164" t="s">
        <v>18</v>
      </c>
      <c r="G55" s="163">
        <v>4603</v>
      </c>
      <c r="H55" s="162">
        <f>95+531+1428+612+8</f>
        <v>2674</v>
      </c>
      <c r="I55" s="159">
        <f t="shared" si="0"/>
        <v>58.092548338040409</v>
      </c>
      <c r="J55" s="143">
        <f>468+26</f>
        <v>494</v>
      </c>
      <c r="K55" s="143">
        <v>23</v>
      </c>
      <c r="L55" s="164" t="s">
        <v>18</v>
      </c>
      <c r="M55" s="141"/>
      <c r="N55" s="164" t="s">
        <v>18</v>
      </c>
      <c r="O55" s="140">
        <v>8</v>
      </c>
      <c r="Q55" s="60"/>
      <c r="R55" s="60"/>
      <c r="S55" s="60" t="s">
        <v>305</v>
      </c>
      <c r="T55" s="103">
        <v>198</v>
      </c>
      <c r="U55" s="103">
        <v>91</v>
      </c>
      <c r="V55" s="103">
        <v>99</v>
      </c>
      <c r="W55" s="103">
        <v>0</v>
      </c>
      <c r="X55" s="103">
        <v>1</v>
      </c>
      <c r="Y55" s="154" t="s">
        <v>52</v>
      </c>
      <c r="Z55" s="103">
        <v>7</v>
      </c>
    </row>
    <row r="56" spans="2:26" ht="13.75" customHeight="1">
      <c r="B56" s="29"/>
      <c r="C56" s="58" t="s">
        <v>128</v>
      </c>
      <c r="D56" s="162">
        <f>2620-46</f>
        <v>2574</v>
      </c>
      <c r="E56" s="164" t="s">
        <v>18</v>
      </c>
      <c r="F56" s="164" t="s">
        <v>18</v>
      </c>
      <c r="G56" s="163">
        <v>2569</v>
      </c>
      <c r="H56" s="162">
        <f>94+588+884+26</f>
        <v>1592</v>
      </c>
      <c r="I56" s="159">
        <f t="shared" si="0"/>
        <v>61.969637991436358</v>
      </c>
      <c r="J56" s="143">
        <f>274+5</f>
        <v>279</v>
      </c>
      <c r="K56" s="164" t="s">
        <v>18</v>
      </c>
      <c r="L56" s="143">
        <v>2</v>
      </c>
      <c r="M56" s="141"/>
      <c r="N56" s="159">
        <f>L56/D56*100</f>
        <v>7.7700077700077697E-2</v>
      </c>
      <c r="O56" s="140">
        <v>3</v>
      </c>
      <c r="Q56" s="60"/>
      <c r="R56" s="232" t="s">
        <v>304</v>
      </c>
      <c r="S56" s="233"/>
      <c r="T56" s="103">
        <v>690</v>
      </c>
      <c r="U56" s="103">
        <v>0</v>
      </c>
      <c r="V56" s="103">
        <v>551</v>
      </c>
      <c r="W56" s="103">
        <v>75</v>
      </c>
      <c r="X56" s="103">
        <v>8</v>
      </c>
      <c r="Y56" s="154" t="s">
        <v>53</v>
      </c>
      <c r="Z56" s="103">
        <v>56</v>
      </c>
    </row>
    <row r="57" spans="2:26" ht="13.75" customHeight="1">
      <c r="B57" s="29"/>
      <c r="C57" s="58" t="s">
        <v>286</v>
      </c>
      <c r="D57" s="162">
        <f>8255-260</f>
        <v>7995</v>
      </c>
      <c r="E57" s="164" t="s">
        <v>18</v>
      </c>
      <c r="F57" s="164" t="s">
        <v>18</v>
      </c>
      <c r="G57" s="163">
        <v>7987</v>
      </c>
      <c r="H57" s="162">
        <f>154+900+2070+203+1</f>
        <v>3328</v>
      </c>
      <c r="I57" s="159">
        <f t="shared" si="0"/>
        <v>41.667710028796797</v>
      </c>
      <c r="J57" s="143">
        <f>594+34</f>
        <v>628</v>
      </c>
      <c r="K57" s="164" t="s">
        <v>18</v>
      </c>
      <c r="L57" s="164">
        <v>1</v>
      </c>
      <c r="M57" s="141"/>
      <c r="N57" s="159">
        <f>L57/D57*100</f>
        <v>1.2507817385866166E-2</v>
      </c>
      <c r="O57" s="140">
        <v>7</v>
      </c>
      <c r="Q57" s="60"/>
      <c r="R57" s="60"/>
      <c r="S57" s="30" t="s">
        <v>96</v>
      </c>
      <c r="T57" s="103">
        <v>6</v>
      </c>
      <c r="U57" s="103">
        <v>0</v>
      </c>
      <c r="V57" s="103">
        <v>4</v>
      </c>
      <c r="W57" s="103">
        <v>0</v>
      </c>
      <c r="X57" s="103">
        <v>0</v>
      </c>
      <c r="Y57" s="155"/>
      <c r="Z57" s="103">
        <v>2</v>
      </c>
    </row>
    <row r="58" spans="2:26" ht="13.75" customHeight="1">
      <c r="B58" s="29"/>
      <c r="C58" s="58" t="s">
        <v>287</v>
      </c>
      <c r="D58" s="162">
        <f>4212-91</f>
        <v>4121</v>
      </c>
      <c r="E58" s="164" t="s">
        <v>18</v>
      </c>
      <c r="F58" s="164" t="s">
        <v>18</v>
      </c>
      <c r="G58" s="163">
        <v>4113</v>
      </c>
      <c r="H58" s="162">
        <f>124+600+1117+101</f>
        <v>1942</v>
      </c>
      <c r="I58" s="159">
        <f t="shared" si="0"/>
        <v>47.216143933868224</v>
      </c>
      <c r="J58" s="143">
        <f>339+9</f>
        <v>348</v>
      </c>
      <c r="K58" s="164" t="s">
        <v>18</v>
      </c>
      <c r="L58" s="164">
        <v>2</v>
      </c>
      <c r="M58" s="141"/>
      <c r="N58" s="159">
        <f>L58/D58*100</f>
        <v>4.8531909730647901E-2</v>
      </c>
      <c r="O58" s="140">
        <f>1+5</f>
        <v>6</v>
      </c>
      <c r="Q58" s="62"/>
      <c r="R58" s="62"/>
      <c r="S58" s="30" t="s">
        <v>97</v>
      </c>
      <c r="T58" s="103">
        <v>108</v>
      </c>
      <c r="U58" s="103">
        <v>0</v>
      </c>
      <c r="V58" s="103">
        <v>107</v>
      </c>
      <c r="W58" s="103">
        <v>0</v>
      </c>
      <c r="X58" s="103">
        <v>0</v>
      </c>
      <c r="Y58" s="155"/>
      <c r="Z58" s="103">
        <v>1</v>
      </c>
    </row>
    <row r="59" spans="2:26" ht="13.75" customHeight="1">
      <c r="B59" s="29"/>
      <c r="C59" s="58" t="s">
        <v>288</v>
      </c>
      <c r="D59" s="162">
        <f>1882-39</f>
        <v>1843</v>
      </c>
      <c r="E59" s="164" t="s">
        <v>19</v>
      </c>
      <c r="F59" s="164" t="s">
        <v>19</v>
      </c>
      <c r="G59" s="163">
        <v>1836</v>
      </c>
      <c r="H59" s="136">
        <f>164+205+512+82+11</f>
        <v>974</v>
      </c>
      <c r="I59" s="159">
        <f t="shared" si="0"/>
        <v>53.050108932461868</v>
      </c>
      <c r="J59" s="143">
        <f>163+3</f>
        <v>166</v>
      </c>
      <c r="K59" s="164">
        <v>1</v>
      </c>
      <c r="L59" s="143">
        <v>2</v>
      </c>
      <c r="M59" s="141"/>
      <c r="N59" s="159">
        <f>L59/D59*100</f>
        <v>0.10851871947911015</v>
      </c>
      <c r="O59" s="144">
        <v>4</v>
      </c>
      <c r="Q59" s="62"/>
      <c r="R59" s="62"/>
      <c r="S59" s="30" t="s">
        <v>100</v>
      </c>
      <c r="T59" s="103">
        <v>327</v>
      </c>
      <c r="U59" s="103">
        <v>0</v>
      </c>
      <c r="V59" s="103">
        <v>287</v>
      </c>
      <c r="W59" s="103">
        <v>1</v>
      </c>
      <c r="X59" s="103">
        <v>3</v>
      </c>
      <c r="Y59" s="154" t="s">
        <v>54</v>
      </c>
      <c r="Z59" s="103">
        <v>36</v>
      </c>
    </row>
    <row r="60" spans="2:26" ht="13.75" customHeight="1">
      <c r="B60" s="29"/>
      <c r="C60" s="58" t="s">
        <v>93</v>
      </c>
      <c r="D60" s="162">
        <f>466-11</f>
        <v>455</v>
      </c>
      <c r="E60" s="164" t="s">
        <v>19</v>
      </c>
      <c r="F60" s="164" t="s">
        <v>19</v>
      </c>
      <c r="G60" s="143">
        <v>455</v>
      </c>
      <c r="H60" s="136">
        <f>90+33+7+2</f>
        <v>132</v>
      </c>
      <c r="I60" s="159">
        <f t="shared" si="0"/>
        <v>29.010989010989015</v>
      </c>
      <c r="J60" s="143">
        <v>58</v>
      </c>
      <c r="K60" s="164" t="s">
        <v>19</v>
      </c>
      <c r="L60" s="164" t="s">
        <v>19</v>
      </c>
      <c r="M60" s="141"/>
      <c r="N60" s="164" t="s">
        <v>19</v>
      </c>
      <c r="O60" s="144" t="s">
        <v>19</v>
      </c>
      <c r="Q60" s="63"/>
      <c r="R60" s="63"/>
      <c r="S60" s="152" t="s">
        <v>95</v>
      </c>
      <c r="T60" s="124">
        <v>249</v>
      </c>
      <c r="U60" s="124">
        <v>0</v>
      </c>
      <c r="V60" s="124">
        <v>153</v>
      </c>
      <c r="W60" s="124">
        <v>74</v>
      </c>
      <c r="X60" s="124">
        <v>5</v>
      </c>
      <c r="Y60" s="166" t="s">
        <v>44</v>
      </c>
      <c r="Z60" s="124">
        <v>17</v>
      </c>
    </row>
    <row r="61" spans="2:26" ht="13.75" customHeight="1">
      <c r="B61" s="29"/>
      <c r="C61" s="58" t="s">
        <v>289</v>
      </c>
      <c r="D61" s="167">
        <f>275</f>
        <v>275</v>
      </c>
      <c r="E61" s="164" t="s">
        <v>19</v>
      </c>
      <c r="F61" s="164" t="s">
        <v>19</v>
      </c>
      <c r="G61" s="164">
        <v>275</v>
      </c>
      <c r="H61" s="168">
        <f>20+136+87</f>
        <v>243</v>
      </c>
      <c r="I61" s="159">
        <f t="shared" si="0"/>
        <v>88.36363636363636</v>
      </c>
      <c r="J61" s="164">
        <v>2</v>
      </c>
      <c r="K61" s="164" t="s">
        <v>19</v>
      </c>
      <c r="L61" s="164" t="s">
        <v>19</v>
      </c>
      <c r="M61" s="169"/>
      <c r="N61" s="164" t="s">
        <v>19</v>
      </c>
      <c r="O61" s="144" t="s">
        <v>19</v>
      </c>
      <c r="Q61" s="243" t="s">
        <v>159</v>
      </c>
      <c r="R61" s="243"/>
      <c r="S61" s="270" t="s">
        <v>319</v>
      </c>
      <c r="T61" s="270"/>
      <c r="U61" s="270"/>
      <c r="V61" s="270"/>
      <c r="W61" s="270"/>
      <c r="X61" s="270"/>
      <c r="Y61" s="270"/>
      <c r="Z61" s="270"/>
    </row>
    <row r="62" spans="2:26" ht="13.75" customHeight="1">
      <c r="B62" s="29"/>
      <c r="C62" s="30" t="s">
        <v>290</v>
      </c>
      <c r="D62" s="170">
        <f>474-10</f>
        <v>464</v>
      </c>
      <c r="E62" s="171" t="s">
        <v>19</v>
      </c>
      <c r="F62" s="171" t="s">
        <v>19</v>
      </c>
      <c r="G62" s="171">
        <v>463</v>
      </c>
      <c r="H62" s="172">
        <f>13+129+71+3</f>
        <v>216</v>
      </c>
      <c r="I62" s="159">
        <f t="shared" si="0"/>
        <v>46.652267818574515</v>
      </c>
      <c r="J62" s="171">
        <v>39</v>
      </c>
      <c r="K62" s="164">
        <v>1</v>
      </c>
      <c r="L62" s="164" t="s">
        <v>19</v>
      </c>
      <c r="M62" s="173"/>
      <c r="N62" s="159" t="s">
        <v>19</v>
      </c>
      <c r="O62" s="144" t="s">
        <v>19</v>
      </c>
      <c r="Q62" s="69"/>
      <c r="R62" s="69"/>
      <c r="S62" s="266" t="s">
        <v>320</v>
      </c>
      <c r="T62" s="266"/>
      <c r="U62" s="266"/>
      <c r="V62" s="266"/>
      <c r="W62" s="266"/>
      <c r="X62" s="266"/>
      <c r="Y62" s="266"/>
      <c r="Z62" s="266"/>
    </row>
    <row r="63" spans="2:26" ht="40.75">
      <c r="B63" s="29"/>
      <c r="C63" s="30" t="s">
        <v>318</v>
      </c>
      <c r="D63" s="162">
        <f>6066-20</f>
        <v>6046</v>
      </c>
      <c r="E63" s="164" t="s">
        <v>20</v>
      </c>
      <c r="F63" s="164" t="s">
        <v>20</v>
      </c>
      <c r="G63" s="163">
        <f>3021+2971</f>
        <v>5992</v>
      </c>
      <c r="H63" s="162">
        <f>26+300+3191+1395+169</f>
        <v>5081</v>
      </c>
      <c r="I63" s="159">
        <f t="shared" si="0"/>
        <v>84.796395193591451</v>
      </c>
      <c r="J63" s="143">
        <f>227+10</f>
        <v>237</v>
      </c>
      <c r="K63" s="143">
        <v>34</v>
      </c>
      <c r="L63" s="143">
        <v>4</v>
      </c>
      <c r="M63" s="141"/>
      <c r="N63" s="159">
        <f>L63/D63*100</f>
        <v>6.6159444260668221E-2</v>
      </c>
      <c r="O63" s="140">
        <f>15+1</f>
        <v>16</v>
      </c>
      <c r="Q63" s="235" t="s">
        <v>161</v>
      </c>
      <c r="R63" s="235"/>
      <c r="S63" s="271" t="s">
        <v>313</v>
      </c>
      <c r="T63" s="271"/>
      <c r="U63" s="271"/>
      <c r="V63" s="271"/>
      <c r="W63" s="271"/>
      <c r="X63" s="271"/>
      <c r="Y63" s="271"/>
      <c r="Z63" s="271"/>
    </row>
    <row r="64" spans="2:26" ht="13.75" customHeight="1">
      <c r="B64" s="29"/>
      <c r="C64" s="58" t="s">
        <v>214</v>
      </c>
      <c r="D64" s="162">
        <f>D52-SUM(D53:D63)</f>
        <v>4082</v>
      </c>
      <c r="E64" s="164" t="s">
        <v>20</v>
      </c>
      <c r="F64" s="164" t="s">
        <v>20</v>
      </c>
      <c r="G64" s="162">
        <f>G52-SUM(G53:G63)</f>
        <v>4049</v>
      </c>
      <c r="H64" s="162">
        <f>H52-SUM(H53:H63)</f>
        <v>2770</v>
      </c>
      <c r="I64" s="159">
        <f t="shared" si="0"/>
        <v>68.411953568782408</v>
      </c>
      <c r="J64" s="162">
        <f>J52-SUM(J53:J63)</f>
        <v>290</v>
      </c>
      <c r="K64" s="162">
        <f>K52-SUM(K53:K63)</f>
        <v>22</v>
      </c>
      <c r="L64" s="162">
        <f>L52-SUM(L53:L63)</f>
        <v>4</v>
      </c>
      <c r="M64" s="141"/>
      <c r="N64" s="174">
        <f>L64/D64*100</f>
        <v>9.7991180793728566E-2</v>
      </c>
      <c r="O64" s="175">
        <f>O52-SUM(O53:O63)</f>
        <v>7</v>
      </c>
      <c r="Q64" s="235" t="s">
        <v>163</v>
      </c>
      <c r="R64" s="235"/>
      <c r="S64" s="271" t="s">
        <v>314</v>
      </c>
      <c r="T64" s="271"/>
      <c r="U64" s="271"/>
      <c r="V64" s="271"/>
      <c r="W64" s="271"/>
      <c r="X64" s="271"/>
      <c r="Y64" s="271"/>
      <c r="Z64" s="271"/>
    </row>
    <row r="65" spans="2:26" ht="13.75" customHeight="1">
      <c r="B65" s="141"/>
      <c r="C65" s="46"/>
      <c r="D65" s="162"/>
      <c r="E65" s="164"/>
      <c r="F65" s="164"/>
      <c r="G65" s="163"/>
      <c r="H65" s="162"/>
      <c r="I65" s="159"/>
      <c r="J65" s="163"/>
      <c r="K65" s="163"/>
      <c r="L65" s="163"/>
      <c r="M65" s="141"/>
      <c r="N65" s="159"/>
      <c r="O65" s="176"/>
      <c r="Q65" s="267" t="s">
        <v>315</v>
      </c>
      <c r="R65" s="268"/>
      <c r="S65" s="269" t="s">
        <v>316</v>
      </c>
      <c r="T65" s="269"/>
      <c r="U65" s="269"/>
      <c r="V65" s="269"/>
      <c r="W65" s="269"/>
      <c r="X65" s="269"/>
      <c r="Y65" s="269"/>
      <c r="Z65" s="269"/>
    </row>
    <row r="66" spans="2:26" ht="13.75" customHeight="1">
      <c r="B66" s="231" t="s">
        <v>223</v>
      </c>
      <c r="C66" s="210"/>
      <c r="D66" s="162">
        <f>32833-342+228-1</f>
        <v>32718</v>
      </c>
      <c r="E66" s="164" t="s">
        <v>20</v>
      </c>
      <c r="F66" s="164">
        <v>2</v>
      </c>
      <c r="G66" s="163">
        <f>32007+16+172</f>
        <v>32195</v>
      </c>
      <c r="H66" s="162">
        <f>372+3420+8178+2358+7210+124</f>
        <v>21662</v>
      </c>
      <c r="I66" s="159">
        <f t="shared" ref="I66:I75" si="1">H66/G66*100</f>
        <v>67.283739711135269</v>
      </c>
      <c r="J66" s="163">
        <f>1666+140+12</f>
        <v>1818</v>
      </c>
      <c r="K66" s="143">
        <f>381+54</f>
        <v>435</v>
      </c>
      <c r="L66" s="143">
        <v>14</v>
      </c>
      <c r="M66" s="141"/>
      <c r="N66" s="159">
        <f>L66/D66*100</f>
        <v>4.2789901583226361E-2</v>
      </c>
      <c r="O66" s="140">
        <f>2+66+1+2+1</f>
        <v>72</v>
      </c>
      <c r="Q66" s="267" t="s">
        <v>317</v>
      </c>
      <c r="R66" s="268"/>
      <c r="S66" s="269" t="s">
        <v>321</v>
      </c>
      <c r="T66" s="269"/>
      <c r="U66" s="269"/>
      <c r="V66" s="269"/>
      <c r="W66" s="269"/>
      <c r="X66" s="269"/>
      <c r="Y66" s="269"/>
      <c r="Z66" s="269"/>
    </row>
    <row r="67" spans="2:26" ht="13.75" customHeight="1">
      <c r="B67" s="29"/>
      <c r="C67" s="30" t="s">
        <v>96</v>
      </c>
      <c r="D67" s="162">
        <f>144</f>
        <v>144</v>
      </c>
      <c r="E67" s="164" t="s">
        <v>20</v>
      </c>
      <c r="F67" s="164" t="s">
        <v>20</v>
      </c>
      <c r="G67" s="143">
        <f>121+13</f>
        <v>134</v>
      </c>
      <c r="H67" s="136">
        <f>1+14+61+56</f>
        <v>132</v>
      </c>
      <c r="I67" s="159">
        <f t="shared" si="1"/>
        <v>98.507462686567166</v>
      </c>
      <c r="J67" s="164" t="s">
        <v>20</v>
      </c>
      <c r="K67" s="164">
        <v>4</v>
      </c>
      <c r="L67" s="164">
        <v>1</v>
      </c>
      <c r="M67" s="141"/>
      <c r="N67" s="159">
        <f>L67/D67*100</f>
        <v>0.69444444444444442</v>
      </c>
      <c r="O67" s="144">
        <v>5</v>
      </c>
      <c r="S67" s="269" t="s">
        <v>322</v>
      </c>
      <c r="T67" s="269"/>
      <c r="U67" s="269"/>
      <c r="V67" s="269"/>
      <c r="W67" s="269"/>
      <c r="X67" s="269"/>
      <c r="Y67" s="269"/>
      <c r="Z67" s="269"/>
    </row>
    <row r="68" spans="2:26" ht="13.75" customHeight="1">
      <c r="B68" s="29"/>
      <c r="C68" s="30" t="s">
        <v>97</v>
      </c>
      <c r="D68" s="162">
        <f>417-14</f>
        <v>403</v>
      </c>
      <c r="E68" s="164" t="s">
        <v>20</v>
      </c>
      <c r="F68" s="164" t="s">
        <v>20</v>
      </c>
      <c r="G68" s="143">
        <v>397</v>
      </c>
      <c r="H68" s="136">
        <f>39+15+18+34+3</f>
        <v>109</v>
      </c>
      <c r="I68" s="159">
        <f t="shared" si="1"/>
        <v>27.455919395465994</v>
      </c>
      <c r="J68" s="143">
        <f>15+1</f>
        <v>16</v>
      </c>
      <c r="K68" s="164">
        <v>5</v>
      </c>
      <c r="L68" s="164">
        <v>1</v>
      </c>
      <c r="M68" s="141"/>
      <c r="N68" s="159">
        <f>L68/D68*100</f>
        <v>0.24813895781637718</v>
      </c>
      <c r="O68" s="144" t="s">
        <v>20</v>
      </c>
      <c r="Q68" s="235" t="s">
        <v>175</v>
      </c>
      <c r="R68" s="235"/>
      <c r="S68" s="266" t="s">
        <v>176</v>
      </c>
      <c r="T68" s="266"/>
      <c r="U68" s="266"/>
      <c r="V68" s="266"/>
      <c r="W68" s="266"/>
      <c r="X68" s="266"/>
      <c r="Y68" s="266"/>
      <c r="Z68" s="266"/>
    </row>
    <row r="69" spans="2:26" ht="13.75" customHeight="1">
      <c r="B69" s="29"/>
      <c r="C69" s="30" t="s">
        <v>98</v>
      </c>
      <c r="D69" s="170">
        <f>15185-235</f>
        <v>14950</v>
      </c>
      <c r="E69" s="164" t="s">
        <v>20</v>
      </c>
      <c r="F69" s="164">
        <v>1</v>
      </c>
      <c r="G69" s="177">
        <v>14932</v>
      </c>
      <c r="H69" s="170">
        <f>133+1663+5651+5</f>
        <v>7452</v>
      </c>
      <c r="I69" s="159">
        <f t="shared" si="1"/>
        <v>49.906241628716849</v>
      </c>
      <c r="J69" s="177">
        <f>1165+21</f>
        <v>1186</v>
      </c>
      <c r="K69" s="171" t="s">
        <v>20</v>
      </c>
      <c r="L69" s="171">
        <v>4</v>
      </c>
      <c r="M69" s="173"/>
      <c r="N69" s="159">
        <f>L69/D69*100</f>
        <v>2.6755852842809364E-2</v>
      </c>
      <c r="O69" s="178">
        <v>13</v>
      </c>
    </row>
    <row r="70" spans="2:26" ht="13.75" customHeight="1">
      <c r="B70" s="29"/>
      <c r="C70" s="58" t="s">
        <v>143</v>
      </c>
      <c r="D70" s="162">
        <f>179-6</f>
        <v>173</v>
      </c>
      <c r="E70" s="164" t="s">
        <v>20</v>
      </c>
      <c r="F70" s="164" t="s">
        <v>20</v>
      </c>
      <c r="G70" s="143">
        <v>172</v>
      </c>
      <c r="H70" s="136">
        <f>16+33+66+5</f>
        <v>120</v>
      </c>
      <c r="I70" s="159">
        <f t="shared" si="1"/>
        <v>69.767441860465112</v>
      </c>
      <c r="J70" s="143">
        <v>13</v>
      </c>
      <c r="K70" s="164" t="s">
        <v>20</v>
      </c>
      <c r="L70" s="164" t="s">
        <v>20</v>
      </c>
      <c r="M70" s="141"/>
      <c r="N70" s="159" t="s">
        <v>20</v>
      </c>
      <c r="O70" s="144">
        <v>1</v>
      </c>
    </row>
    <row r="71" spans="2:26" ht="13.75" customHeight="1">
      <c r="B71" s="29"/>
      <c r="C71" s="30" t="s">
        <v>99</v>
      </c>
      <c r="D71" s="162">
        <f>37-1</f>
        <v>36</v>
      </c>
      <c r="E71" s="164" t="s">
        <v>21</v>
      </c>
      <c r="F71" s="164">
        <v>1</v>
      </c>
      <c r="G71" s="143">
        <v>35</v>
      </c>
      <c r="H71" s="164">
        <v>1</v>
      </c>
      <c r="I71" s="159">
        <f t="shared" si="1"/>
        <v>2.8571428571428572</v>
      </c>
      <c r="J71" s="164" t="s">
        <v>21</v>
      </c>
      <c r="K71" s="164" t="s">
        <v>21</v>
      </c>
      <c r="L71" s="164" t="s">
        <v>21</v>
      </c>
      <c r="M71" s="141"/>
      <c r="N71" s="159" t="s">
        <v>21</v>
      </c>
      <c r="O71" s="144" t="s">
        <v>21</v>
      </c>
    </row>
    <row r="72" spans="2:26" ht="13.75" customHeight="1">
      <c r="B72" s="29"/>
      <c r="C72" s="55" t="s">
        <v>291</v>
      </c>
      <c r="D72" s="162">
        <f>40-1</f>
        <v>39</v>
      </c>
      <c r="E72" s="164" t="s">
        <v>21</v>
      </c>
      <c r="F72" s="164" t="s">
        <v>21</v>
      </c>
      <c r="G72" s="143">
        <v>39</v>
      </c>
      <c r="H72" s="136">
        <f>6+21+9</f>
        <v>36</v>
      </c>
      <c r="I72" s="159">
        <f t="shared" si="1"/>
        <v>92.307692307692307</v>
      </c>
      <c r="J72" s="164">
        <v>1</v>
      </c>
      <c r="K72" s="164" t="s">
        <v>21</v>
      </c>
      <c r="L72" s="164" t="s">
        <v>21</v>
      </c>
      <c r="M72" s="141"/>
      <c r="N72" s="159" t="s">
        <v>21</v>
      </c>
      <c r="O72" s="144" t="s">
        <v>21</v>
      </c>
    </row>
    <row r="73" spans="2:26" ht="13.75" customHeight="1">
      <c r="B73" s="29"/>
      <c r="C73" s="58" t="s">
        <v>149</v>
      </c>
      <c r="D73" s="162">
        <f>3374-21</f>
        <v>3353</v>
      </c>
      <c r="E73" s="164" t="s">
        <v>21</v>
      </c>
      <c r="F73" s="164" t="s">
        <v>21</v>
      </c>
      <c r="G73" s="163">
        <v>3340</v>
      </c>
      <c r="H73" s="162">
        <f>136+1469+1363+210+3</f>
        <v>3181</v>
      </c>
      <c r="I73" s="159">
        <f t="shared" si="1"/>
        <v>95.23952095808383</v>
      </c>
      <c r="J73" s="143">
        <v>2</v>
      </c>
      <c r="K73" s="143">
        <v>13</v>
      </c>
      <c r="L73" s="164" t="s">
        <v>21</v>
      </c>
      <c r="M73" s="141"/>
      <c r="N73" s="159" t="s">
        <v>21</v>
      </c>
      <c r="O73" s="144" t="s">
        <v>21</v>
      </c>
    </row>
    <row r="74" spans="2:26" ht="13.75" customHeight="1">
      <c r="B74" s="29"/>
      <c r="C74" s="30" t="s">
        <v>100</v>
      </c>
      <c r="D74" s="162">
        <f>10252+1-32</f>
        <v>10221</v>
      </c>
      <c r="E74" s="164" t="s">
        <v>21</v>
      </c>
      <c r="F74" s="164" t="s">
        <v>21</v>
      </c>
      <c r="G74" s="163">
        <v>10095</v>
      </c>
      <c r="H74" s="162">
        <f>29+1279+7066+1</f>
        <v>8375</v>
      </c>
      <c r="I74" s="159">
        <f t="shared" si="1"/>
        <v>82.961862308073307</v>
      </c>
      <c r="J74" s="143">
        <f>337+99</f>
        <v>436</v>
      </c>
      <c r="K74" s="162">
        <v>86</v>
      </c>
      <c r="L74" s="164">
        <v>3</v>
      </c>
      <c r="M74" s="141"/>
      <c r="N74" s="159">
        <f>L74/D74*100</f>
        <v>2.9351335485764601E-2</v>
      </c>
      <c r="O74" s="140">
        <f>35+2</f>
        <v>37</v>
      </c>
    </row>
    <row r="75" spans="2:26" ht="13.75" customHeight="1">
      <c r="B75" s="29"/>
      <c r="C75" s="58" t="s">
        <v>95</v>
      </c>
      <c r="D75" s="162">
        <f>D66-D67-D68-D69-D70-D71-D72-D73-D74</f>
        <v>3399</v>
      </c>
      <c r="E75" s="164" t="s">
        <v>20</v>
      </c>
      <c r="F75" s="164" t="s">
        <v>20</v>
      </c>
      <c r="G75" s="163">
        <f>G66-G67-G68-G69-G70-G71-G72-G73-G74</f>
        <v>3051</v>
      </c>
      <c r="H75" s="163">
        <f>H66-H67-H68-H69-H70-H71-H72-H73-H74</f>
        <v>2256</v>
      </c>
      <c r="I75" s="159">
        <f t="shared" si="1"/>
        <v>73.942969518190765</v>
      </c>
      <c r="J75" s="163">
        <f>J66-SUM(J67:J74)</f>
        <v>164</v>
      </c>
      <c r="K75" s="163">
        <f>K66-SUM(K67:K74)</f>
        <v>327</v>
      </c>
      <c r="L75" s="163">
        <f>L66-SUM(L67:L74)</f>
        <v>5</v>
      </c>
      <c r="M75" s="141"/>
      <c r="N75" s="159">
        <f>L75/D75*100</f>
        <v>0.14710208884966167</v>
      </c>
      <c r="O75" s="176">
        <f>O66-SUM(O67:O74)</f>
        <v>16</v>
      </c>
    </row>
    <row r="76" spans="2:26" ht="13.75" customHeight="1">
      <c r="B76" s="146" t="s">
        <v>0</v>
      </c>
      <c r="C76" s="148"/>
      <c r="D76" s="190" t="s">
        <v>22</v>
      </c>
      <c r="E76" s="190"/>
      <c r="F76" s="190"/>
      <c r="G76" s="190" t="s">
        <v>23</v>
      </c>
      <c r="H76" s="190" t="s">
        <v>24</v>
      </c>
      <c r="I76" s="190" t="s">
        <v>25</v>
      </c>
      <c r="J76" s="190" t="s">
        <v>26</v>
      </c>
      <c r="K76" s="190" t="s">
        <v>27</v>
      </c>
      <c r="L76" s="190" t="s">
        <v>28</v>
      </c>
      <c r="M76" s="146"/>
      <c r="N76" s="190" t="s">
        <v>28</v>
      </c>
      <c r="O76" s="191" t="s">
        <v>29</v>
      </c>
    </row>
    <row r="77" spans="2:26" s="1" customFormat="1" ht="13.6">
      <c r="B77" s="70" t="s">
        <v>159</v>
      </c>
      <c r="C77" s="70" t="s">
        <v>162</v>
      </c>
      <c r="E77" s="70"/>
      <c r="F77" s="70"/>
      <c r="G77" s="70"/>
      <c r="H77" s="70"/>
      <c r="I77" s="70"/>
      <c r="J77" s="70"/>
      <c r="K77" s="70"/>
      <c r="L77" s="70"/>
      <c r="M77" s="70"/>
      <c r="N77" s="70"/>
      <c r="O77" s="70"/>
      <c r="P77" s="71"/>
    </row>
    <row r="78" spans="2:26" s="1" customFormat="1" ht="13.6">
      <c r="B78" s="71" t="s">
        <v>161</v>
      </c>
      <c r="C78" s="72" t="s">
        <v>164</v>
      </c>
      <c r="E78" s="72"/>
      <c r="F78" s="72"/>
      <c r="G78" s="72"/>
      <c r="H78" s="72"/>
      <c r="I78" s="72"/>
      <c r="J78" s="72"/>
      <c r="K78" s="72"/>
      <c r="L78" s="72"/>
      <c r="M78" s="72"/>
      <c r="N78" s="72"/>
      <c r="O78" s="72"/>
      <c r="P78" s="72"/>
    </row>
    <row r="79" spans="2:26" s="1" customFormat="1" ht="13.6">
      <c r="B79" s="71" t="s">
        <v>163</v>
      </c>
      <c r="C79" s="72" t="s">
        <v>168</v>
      </c>
      <c r="E79" s="72"/>
      <c r="F79" s="72"/>
      <c r="G79" s="72"/>
      <c r="H79" s="72"/>
      <c r="I79" s="72"/>
      <c r="J79" s="72"/>
      <c r="K79" s="72"/>
      <c r="L79" s="72"/>
      <c r="M79" s="72"/>
      <c r="N79" s="72"/>
      <c r="O79" s="72"/>
      <c r="P79" s="72"/>
    </row>
    <row r="80" spans="2:26" s="1" customFormat="1" ht="13.6">
      <c r="B80" s="204" t="s">
        <v>184</v>
      </c>
      <c r="C80" s="72" t="s">
        <v>347</v>
      </c>
      <c r="E80" s="72"/>
      <c r="F80" s="72"/>
      <c r="G80" s="72"/>
      <c r="H80" s="72"/>
      <c r="I80" s="72"/>
      <c r="J80" s="72"/>
      <c r="K80" s="72"/>
      <c r="L80" s="72"/>
      <c r="M80" s="72"/>
      <c r="N80" s="72"/>
      <c r="O80" s="72"/>
      <c r="P80" s="72"/>
    </row>
    <row r="81" spans="2:26" s="1" customFormat="1" ht="13.6">
      <c r="B81" s="71" t="s">
        <v>175</v>
      </c>
      <c r="C81" s="71" t="s">
        <v>176</v>
      </c>
      <c r="E81" s="71"/>
      <c r="F81" s="71"/>
      <c r="G81" s="71"/>
      <c r="H81" s="71"/>
      <c r="I81" s="71"/>
      <c r="J81" s="71"/>
      <c r="K81" s="71"/>
      <c r="L81" s="71"/>
      <c r="M81" s="71"/>
      <c r="N81" s="71"/>
      <c r="O81" s="71"/>
      <c r="P81" s="71"/>
    </row>
    <row r="82" spans="2:26" ht="13.75" customHeight="1">
      <c r="B82" s="283"/>
      <c r="C82" s="284"/>
      <c r="D82" s="284"/>
      <c r="E82" s="284"/>
      <c r="F82" s="284"/>
      <c r="G82" s="284"/>
      <c r="H82" s="284"/>
      <c r="I82" s="284"/>
      <c r="J82" s="284"/>
      <c r="K82" s="284"/>
      <c r="L82" s="284"/>
      <c r="M82" s="284"/>
      <c r="N82" s="284"/>
      <c r="O82" s="284"/>
    </row>
    <row r="83" spans="2:26" ht="13.75" customHeight="1">
      <c r="B83" s="192"/>
      <c r="C83" s="141"/>
      <c r="D83" s="140"/>
      <c r="E83" s="141"/>
      <c r="F83" s="140"/>
      <c r="G83" s="140"/>
      <c r="H83" s="140"/>
      <c r="I83" s="140"/>
      <c r="J83" s="140"/>
      <c r="K83" s="140"/>
      <c r="L83" s="140"/>
      <c r="M83" s="140"/>
      <c r="N83" s="140"/>
      <c r="O83" s="141"/>
    </row>
    <row r="84" spans="2:26" ht="13.75" customHeight="1" thickBot="1">
      <c r="B84" s="285" t="s">
        <v>340</v>
      </c>
      <c r="C84" s="285"/>
      <c r="D84" s="140"/>
      <c r="E84" s="140"/>
      <c r="F84" s="140"/>
      <c r="G84" s="140"/>
      <c r="H84" s="140"/>
      <c r="I84" s="140"/>
      <c r="J84" s="140"/>
      <c r="K84" s="140"/>
      <c r="L84" s="141"/>
      <c r="M84" s="286" t="s">
        <v>342</v>
      </c>
      <c r="N84" s="286"/>
      <c r="O84" s="286"/>
      <c r="Q84" s="280" t="s">
        <v>260</v>
      </c>
      <c r="R84" s="280"/>
      <c r="S84" s="280"/>
      <c r="X84" s="272" t="s">
        <v>342</v>
      </c>
      <c r="Y84" s="272"/>
      <c r="Z84" s="272"/>
    </row>
    <row r="85" spans="2:26" ht="13.75" customHeight="1" thickTop="1">
      <c r="B85" s="287" t="s">
        <v>324</v>
      </c>
      <c r="C85" s="288"/>
      <c r="D85" s="259" t="s">
        <v>326</v>
      </c>
      <c r="E85" s="223" t="s">
        <v>271</v>
      </c>
      <c r="F85" s="224"/>
      <c r="G85" s="224"/>
      <c r="H85" s="224"/>
      <c r="I85" s="224"/>
      <c r="J85" s="224"/>
      <c r="K85" s="225"/>
      <c r="L85" s="259" t="s">
        <v>337</v>
      </c>
      <c r="M85" s="274" t="s">
        <v>285</v>
      </c>
      <c r="N85" s="216"/>
      <c r="O85" s="226" t="s">
        <v>328</v>
      </c>
      <c r="Q85" s="215" t="s">
        <v>293</v>
      </c>
      <c r="R85" s="215"/>
      <c r="S85" s="216"/>
      <c r="T85" s="251" t="s">
        <v>294</v>
      </c>
      <c r="U85" s="253" t="s">
        <v>295</v>
      </c>
      <c r="V85" s="254"/>
      <c r="W85" s="255"/>
      <c r="X85" s="248" t="s">
        <v>236</v>
      </c>
      <c r="Y85" s="256"/>
      <c r="Z85" s="248" t="s">
        <v>237</v>
      </c>
    </row>
    <row r="86" spans="2:26" ht="27.2">
      <c r="B86" s="289"/>
      <c r="C86" s="290"/>
      <c r="D86" s="222"/>
      <c r="E86" s="213" t="s">
        <v>269</v>
      </c>
      <c r="F86" s="228" t="s">
        <v>272</v>
      </c>
      <c r="G86" s="229"/>
      <c r="H86" s="229"/>
      <c r="I86" s="229"/>
      <c r="J86" s="230"/>
      <c r="K86" s="213" t="s">
        <v>335</v>
      </c>
      <c r="L86" s="222"/>
      <c r="M86" s="275"/>
      <c r="N86" s="218"/>
      <c r="O86" s="227"/>
      <c r="Q86" s="219"/>
      <c r="R86" s="219"/>
      <c r="S86" s="220"/>
      <c r="T86" s="252"/>
      <c r="U86" s="151" t="s">
        <v>297</v>
      </c>
      <c r="V86" s="113" t="s">
        <v>238</v>
      </c>
      <c r="W86" s="151" t="s">
        <v>298</v>
      </c>
      <c r="X86" s="249"/>
      <c r="Y86" s="257"/>
      <c r="Z86" s="249"/>
    </row>
    <row r="87" spans="2:26" ht="13.75" customHeight="1">
      <c r="B87" s="289"/>
      <c r="C87" s="290"/>
      <c r="D87" s="222"/>
      <c r="E87" s="222"/>
      <c r="F87" s="213" t="s">
        <v>327</v>
      </c>
      <c r="G87" s="213" t="s">
        <v>274</v>
      </c>
      <c r="H87" s="213" t="s">
        <v>275</v>
      </c>
      <c r="I87" s="213" t="s">
        <v>278</v>
      </c>
      <c r="J87" s="213" t="s">
        <v>280</v>
      </c>
      <c r="K87" s="214"/>
      <c r="L87" s="222"/>
      <c r="M87" s="275"/>
      <c r="N87" s="218"/>
      <c r="O87" s="227"/>
      <c r="Q87" s="232" t="s">
        <v>296</v>
      </c>
      <c r="R87" s="232"/>
      <c r="S87" s="233"/>
      <c r="T87" s="103">
        <v>10974</v>
      </c>
      <c r="U87" s="103">
        <v>9636</v>
      </c>
      <c r="V87" s="103">
        <v>1066</v>
      </c>
      <c r="W87" s="103">
        <v>72</v>
      </c>
      <c r="X87" s="103">
        <v>20</v>
      </c>
      <c r="Y87" s="154" t="s">
        <v>37</v>
      </c>
      <c r="Z87" s="103">
        <v>180</v>
      </c>
    </row>
    <row r="88" spans="2:26" ht="13.75" customHeight="1">
      <c r="B88" s="289"/>
      <c r="C88" s="290"/>
      <c r="D88" s="222"/>
      <c r="E88" s="222"/>
      <c r="F88" s="222"/>
      <c r="G88" s="214"/>
      <c r="H88" s="214"/>
      <c r="I88" s="214"/>
      <c r="J88" s="222"/>
      <c r="K88" s="214"/>
      <c r="L88" s="222"/>
      <c r="M88" s="275"/>
      <c r="N88" s="218"/>
      <c r="O88" s="227"/>
      <c r="Q88" s="60"/>
      <c r="R88" s="60"/>
      <c r="S88" s="61"/>
      <c r="T88" s="103"/>
      <c r="U88" s="115" t="s">
        <v>55</v>
      </c>
      <c r="V88" s="115" t="s">
        <v>56</v>
      </c>
      <c r="W88" s="103"/>
      <c r="X88" s="103"/>
      <c r="Y88" s="154"/>
      <c r="Z88" s="103"/>
    </row>
    <row r="89" spans="2:26" ht="13.75" customHeight="1">
      <c r="B89" s="289"/>
      <c r="C89" s="290"/>
      <c r="D89" s="222"/>
      <c r="E89" s="222"/>
      <c r="F89" s="222"/>
      <c r="G89" s="214"/>
      <c r="H89" s="214"/>
      <c r="I89" s="214"/>
      <c r="J89" s="222"/>
      <c r="K89" s="214"/>
      <c r="L89" s="222"/>
      <c r="M89" s="275"/>
      <c r="N89" s="218"/>
      <c r="O89" s="227"/>
      <c r="Q89" s="60"/>
      <c r="R89" s="232" t="s">
        <v>299</v>
      </c>
      <c r="S89" s="250"/>
      <c r="T89" s="103">
        <v>10317</v>
      </c>
      <c r="U89" s="103">
        <v>9636</v>
      </c>
      <c r="V89" s="103">
        <v>557</v>
      </c>
      <c r="W89" s="103">
        <v>3</v>
      </c>
      <c r="X89" s="103">
        <v>8</v>
      </c>
      <c r="Y89" s="154" t="s">
        <v>38</v>
      </c>
      <c r="Z89" s="103">
        <v>113</v>
      </c>
    </row>
    <row r="90" spans="2:26" ht="13.75" customHeight="1">
      <c r="B90" s="291"/>
      <c r="C90" s="292"/>
      <c r="D90" s="273"/>
      <c r="E90" s="273"/>
      <c r="F90" s="273"/>
      <c r="G90" s="39" t="s">
        <v>276</v>
      </c>
      <c r="H90" s="39" t="s">
        <v>277</v>
      </c>
      <c r="I90" s="39" t="s">
        <v>279</v>
      </c>
      <c r="J90" s="273"/>
      <c r="K90" s="260"/>
      <c r="L90" s="149" t="s">
        <v>336</v>
      </c>
      <c r="M90" s="276" t="s">
        <v>339</v>
      </c>
      <c r="N90" s="220"/>
      <c r="O90" s="258"/>
      <c r="Q90" s="60"/>
      <c r="R90" s="60"/>
      <c r="S90" s="60" t="s">
        <v>300</v>
      </c>
      <c r="T90" s="103">
        <v>277</v>
      </c>
      <c r="U90" s="103">
        <v>0</v>
      </c>
      <c r="V90" s="103">
        <v>248</v>
      </c>
      <c r="W90" s="103">
        <v>0</v>
      </c>
      <c r="X90" s="103">
        <v>3</v>
      </c>
      <c r="Y90" s="154" t="s">
        <v>57</v>
      </c>
      <c r="Z90" s="103">
        <v>26</v>
      </c>
    </row>
    <row r="91" spans="2:26" ht="13.75" customHeight="1">
      <c r="B91" s="281" t="s">
        <v>346</v>
      </c>
      <c r="C91" s="282"/>
      <c r="D91" s="156">
        <v>70529</v>
      </c>
      <c r="E91" s="78">
        <v>10</v>
      </c>
      <c r="F91" s="78">
        <v>88</v>
      </c>
      <c r="G91" s="158">
        <v>69727</v>
      </c>
      <c r="H91" s="156">
        <v>42659</v>
      </c>
      <c r="I91" s="159">
        <f>H91/G91*100</f>
        <v>61.180030691123953</v>
      </c>
      <c r="J91" s="158">
        <v>4190</v>
      </c>
      <c r="K91" s="157">
        <v>518</v>
      </c>
      <c r="L91" s="157">
        <v>48</v>
      </c>
      <c r="M91" s="141"/>
      <c r="N91" s="160">
        <f>L91/D91*100</f>
        <v>6.8057111259198347E-2</v>
      </c>
      <c r="O91" s="140">
        <v>138</v>
      </c>
      <c r="Q91" s="60"/>
      <c r="R91" s="60"/>
      <c r="S91" s="60" t="s">
        <v>301</v>
      </c>
      <c r="T91" s="103">
        <v>9185</v>
      </c>
      <c r="U91" s="103">
        <v>9175</v>
      </c>
      <c r="V91" s="103">
        <v>0</v>
      </c>
      <c r="W91" s="103">
        <v>0</v>
      </c>
      <c r="X91" s="103">
        <v>1</v>
      </c>
      <c r="Y91" s="161" t="s">
        <v>39</v>
      </c>
      <c r="Z91" s="103">
        <v>9</v>
      </c>
    </row>
    <row r="92" spans="2:26" ht="13.75" customHeight="1">
      <c r="B92" s="46"/>
      <c r="C92" s="38"/>
      <c r="D92" s="162"/>
      <c r="E92" s="78"/>
      <c r="F92" s="78"/>
      <c r="G92" s="163"/>
      <c r="H92" s="162"/>
      <c r="I92" s="159"/>
      <c r="J92" s="163"/>
      <c r="K92" s="143"/>
      <c r="L92" s="143"/>
      <c r="M92" s="141"/>
      <c r="N92" s="159"/>
      <c r="O92" s="140"/>
      <c r="Q92" s="60"/>
      <c r="R92" s="60"/>
      <c r="S92" s="60" t="s">
        <v>302</v>
      </c>
      <c r="T92" s="103">
        <v>19</v>
      </c>
      <c r="U92" s="103">
        <v>19</v>
      </c>
      <c r="V92" s="103">
        <v>0</v>
      </c>
      <c r="W92" s="103">
        <v>0</v>
      </c>
      <c r="X92" s="103">
        <v>0</v>
      </c>
      <c r="Y92" s="155"/>
      <c r="Z92" s="103">
        <v>0</v>
      </c>
    </row>
    <row r="93" spans="2:26" ht="13.75" customHeight="1">
      <c r="B93" s="231" t="s">
        <v>207</v>
      </c>
      <c r="C93" s="210"/>
      <c r="D93" s="162">
        <v>37417</v>
      </c>
      <c r="E93" s="78">
        <v>10</v>
      </c>
      <c r="F93" s="78">
        <v>84</v>
      </c>
      <c r="G93" s="163">
        <v>37117</v>
      </c>
      <c r="H93" s="162">
        <v>20735</v>
      </c>
      <c r="I93" s="159">
        <f t="shared" ref="I93:I105" si="2">H93/G93*100</f>
        <v>55.863889861788394</v>
      </c>
      <c r="J93" s="163">
        <v>2586</v>
      </c>
      <c r="K93" s="143">
        <v>89</v>
      </c>
      <c r="L93" s="143">
        <v>36</v>
      </c>
      <c r="M93" s="141"/>
      <c r="N93" s="159">
        <f>L93/D93*100</f>
        <v>9.6212951332282109E-2</v>
      </c>
      <c r="O93" s="140">
        <v>81</v>
      </c>
      <c r="Q93" s="60"/>
      <c r="R93" s="60"/>
      <c r="S93" s="30" t="s">
        <v>153</v>
      </c>
      <c r="T93" s="103">
        <v>363</v>
      </c>
      <c r="U93" s="103">
        <v>320</v>
      </c>
      <c r="V93" s="103">
        <v>40</v>
      </c>
      <c r="W93" s="103">
        <v>0</v>
      </c>
      <c r="X93" s="103">
        <v>0</v>
      </c>
      <c r="Y93" s="155"/>
      <c r="Z93" s="103">
        <v>3</v>
      </c>
    </row>
    <row r="94" spans="2:26" ht="13.75" customHeight="1">
      <c r="B94" s="29"/>
      <c r="C94" s="58" t="s">
        <v>92</v>
      </c>
      <c r="D94" s="162">
        <v>747</v>
      </c>
      <c r="E94" s="78">
        <v>5</v>
      </c>
      <c r="F94" s="78">
        <v>20</v>
      </c>
      <c r="G94" s="143">
        <v>706</v>
      </c>
      <c r="H94" s="136">
        <v>135</v>
      </c>
      <c r="I94" s="159">
        <f t="shared" si="2"/>
        <v>19.121813031161473</v>
      </c>
      <c r="J94" s="143">
        <v>30</v>
      </c>
      <c r="K94" s="164" t="s">
        <v>4</v>
      </c>
      <c r="L94" s="164">
        <v>3</v>
      </c>
      <c r="M94" s="141"/>
      <c r="N94" s="179">
        <f>L94/D94*100</f>
        <v>0.40160642570281119</v>
      </c>
      <c r="O94" s="140">
        <v>13</v>
      </c>
      <c r="Q94" s="60"/>
      <c r="R94" s="60"/>
      <c r="S94" s="60" t="s">
        <v>303</v>
      </c>
      <c r="T94" s="103">
        <v>7</v>
      </c>
      <c r="U94" s="103">
        <v>3</v>
      </c>
      <c r="V94" s="103">
        <v>3</v>
      </c>
      <c r="W94" s="103">
        <v>0</v>
      </c>
      <c r="X94" s="103">
        <v>0</v>
      </c>
      <c r="Y94" s="155"/>
      <c r="Z94" s="103">
        <v>1</v>
      </c>
    </row>
    <row r="95" spans="2:26" ht="13.75" customHeight="1">
      <c r="B95" s="29"/>
      <c r="C95" s="58" t="s">
        <v>208</v>
      </c>
      <c r="D95" s="162">
        <v>1480</v>
      </c>
      <c r="E95" s="78">
        <v>5</v>
      </c>
      <c r="F95" s="78">
        <v>62</v>
      </c>
      <c r="G95" s="165">
        <v>1409</v>
      </c>
      <c r="H95" s="136">
        <v>145</v>
      </c>
      <c r="I95" s="159">
        <f t="shared" si="2"/>
        <v>10.290986515259048</v>
      </c>
      <c r="J95" s="143">
        <v>57</v>
      </c>
      <c r="K95" s="164" t="s">
        <v>4</v>
      </c>
      <c r="L95" s="164" t="s">
        <v>4</v>
      </c>
      <c r="M95" s="141"/>
      <c r="N95" s="180">
        <v>0</v>
      </c>
      <c r="O95" s="144">
        <v>4</v>
      </c>
      <c r="Q95" s="60"/>
      <c r="R95" s="60"/>
      <c r="S95" s="60" t="s">
        <v>306</v>
      </c>
      <c r="T95" s="103">
        <v>201</v>
      </c>
      <c r="U95" s="103">
        <v>0</v>
      </c>
      <c r="V95" s="103">
        <v>131</v>
      </c>
      <c r="W95" s="103">
        <v>0</v>
      </c>
      <c r="X95" s="103">
        <v>3</v>
      </c>
      <c r="Y95" s="154" t="s">
        <v>58</v>
      </c>
      <c r="Z95" s="103">
        <v>67</v>
      </c>
    </row>
    <row r="96" spans="2:26" ht="13.75" customHeight="1">
      <c r="B96" s="29"/>
      <c r="C96" s="58" t="s">
        <v>209</v>
      </c>
      <c r="D96" s="162">
        <v>5205</v>
      </c>
      <c r="E96" s="78">
        <v>0</v>
      </c>
      <c r="F96" s="78">
        <v>0</v>
      </c>
      <c r="G96" s="163">
        <v>5156</v>
      </c>
      <c r="H96" s="162">
        <v>3006</v>
      </c>
      <c r="I96" s="159">
        <f t="shared" si="2"/>
        <v>58.301008533747087</v>
      </c>
      <c r="J96" s="143">
        <v>492</v>
      </c>
      <c r="K96" s="143">
        <v>37</v>
      </c>
      <c r="L96" s="143">
        <v>6</v>
      </c>
      <c r="M96" s="141"/>
      <c r="N96" s="159">
        <f t="shared" ref="N96:N101" si="3">L96/D96*100</f>
        <v>0.11527377521613834</v>
      </c>
      <c r="O96" s="140">
        <v>6</v>
      </c>
      <c r="Q96" s="60"/>
      <c r="R96" s="60"/>
      <c r="S96" s="60" t="s">
        <v>305</v>
      </c>
      <c r="T96" s="103">
        <v>265</v>
      </c>
      <c r="U96" s="103">
        <v>119</v>
      </c>
      <c r="V96" s="103">
        <v>135</v>
      </c>
      <c r="W96" s="103">
        <v>3</v>
      </c>
      <c r="X96" s="103">
        <v>1</v>
      </c>
      <c r="Y96" s="161" t="s">
        <v>59</v>
      </c>
      <c r="Z96" s="103">
        <v>7</v>
      </c>
    </row>
    <row r="97" spans="2:26" ht="13.75" customHeight="1">
      <c r="B97" s="29"/>
      <c r="C97" s="58" t="s">
        <v>128</v>
      </c>
      <c r="D97" s="162">
        <v>2686</v>
      </c>
      <c r="E97" s="78">
        <v>0</v>
      </c>
      <c r="F97" s="78">
        <v>0</v>
      </c>
      <c r="G97" s="163">
        <v>2681</v>
      </c>
      <c r="H97" s="162">
        <v>1635</v>
      </c>
      <c r="I97" s="159">
        <f t="shared" si="2"/>
        <v>60.984707198806419</v>
      </c>
      <c r="J97" s="143">
        <v>274</v>
      </c>
      <c r="K97" s="164" t="s">
        <v>4</v>
      </c>
      <c r="L97" s="143">
        <v>3</v>
      </c>
      <c r="M97" s="141"/>
      <c r="N97" s="159">
        <f t="shared" si="3"/>
        <v>0.11169024571854058</v>
      </c>
      <c r="O97" s="140">
        <v>2</v>
      </c>
      <c r="Q97" s="60"/>
      <c r="R97" s="232" t="s">
        <v>304</v>
      </c>
      <c r="S97" s="233"/>
      <c r="T97" s="103">
        <v>657</v>
      </c>
      <c r="U97" s="103">
        <v>0</v>
      </c>
      <c r="V97" s="103">
        <v>509</v>
      </c>
      <c r="W97" s="103">
        <v>69</v>
      </c>
      <c r="X97" s="103">
        <v>12</v>
      </c>
      <c r="Y97" s="154" t="s">
        <v>60</v>
      </c>
      <c r="Z97" s="103">
        <v>67</v>
      </c>
    </row>
    <row r="98" spans="2:26" ht="13.75" customHeight="1">
      <c r="B98" s="29"/>
      <c r="C98" s="58" t="s">
        <v>286</v>
      </c>
      <c r="D98" s="162">
        <v>8816</v>
      </c>
      <c r="E98" s="78">
        <v>0</v>
      </c>
      <c r="F98" s="78">
        <v>0</v>
      </c>
      <c r="G98" s="163">
        <v>8800</v>
      </c>
      <c r="H98" s="162">
        <v>3718</v>
      </c>
      <c r="I98" s="159">
        <f t="shared" si="2"/>
        <v>42.25</v>
      </c>
      <c r="J98" s="143">
        <v>638</v>
      </c>
      <c r="K98" s="164" t="s">
        <v>4</v>
      </c>
      <c r="L98" s="164">
        <v>4</v>
      </c>
      <c r="M98" s="141"/>
      <c r="N98" s="159">
        <f t="shared" si="3"/>
        <v>4.5372050816696916E-2</v>
      </c>
      <c r="O98" s="140">
        <v>12</v>
      </c>
      <c r="Q98" s="60"/>
      <c r="R98" s="60"/>
      <c r="S98" s="30" t="s">
        <v>96</v>
      </c>
      <c r="T98" s="103">
        <v>6</v>
      </c>
      <c r="U98" s="103">
        <v>0</v>
      </c>
      <c r="V98" s="103">
        <v>6</v>
      </c>
      <c r="W98" s="103">
        <v>0</v>
      </c>
      <c r="X98" s="103">
        <v>0</v>
      </c>
      <c r="Y98" s="155"/>
      <c r="Z98" s="103">
        <v>0</v>
      </c>
    </row>
    <row r="99" spans="2:26" ht="13.75" customHeight="1">
      <c r="B99" s="29"/>
      <c r="C99" s="58" t="s">
        <v>287</v>
      </c>
      <c r="D99" s="162">
        <v>4329</v>
      </c>
      <c r="E99" s="78">
        <v>0</v>
      </c>
      <c r="F99" s="78">
        <v>0</v>
      </c>
      <c r="G99" s="163">
        <v>4317</v>
      </c>
      <c r="H99" s="162">
        <v>2008</v>
      </c>
      <c r="I99" s="159">
        <f t="shared" si="2"/>
        <v>46.513782719481121</v>
      </c>
      <c r="J99" s="143">
        <v>316</v>
      </c>
      <c r="K99" s="164" t="s">
        <v>4</v>
      </c>
      <c r="L99" s="164">
        <v>2</v>
      </c>
      <c r="M99" s="141"/>
      <c r="N99" s="159">
        <f t="shared" si="3"/>
        <v>4.6200046200046196E-2</v>
      </c>
      <c r="O99" s="140">
        <v>10</v>
      </c>
      <c r="Q99" s="62"/>
      <c r="R99" s="62"/>
      <c r="S99" s="30" t="s">
        <v>97</v>
      </c>
      <c r="T99" s="103">
        <v>115</v>
      </c>
      <c r="U99" s="103">
        <v>0</v>
      </c>
      <c r="V99" s="103">
        <v>114</v>
      </c>
      <c r="W99" s="103">
        <v>0</v>
      </c>
      <c r="X99" s="103">
        <v>0</v>
      </c>
      <c r="Y99" s="155"/>
      <c r="Z99" s="103">
        <v>1</v>
      </c>
    </row>
    <row r="100" spans="2:26" ht="13.75" customHeight="1">
      <c r="B100" s="29"/>
      <c r="C100" s="58" t="s">
        <v>288</v>
      </c>
      <c r="D100" s="162">
        <v>1884</v>
      </c>
      <c r="E100" s="78">
        <v>0</v>
      </c>
      <c r="F100" s="78">
        <v>1</v>
      </c>
      <c r="G100" s="163">
        <v>1876</v>
      </c>
      <c r="H100" s="136">
        <v>991</v>
      </c>
      <c r="I100" s="159">
        <f t="shared" si="2"/>
        <v>52.825159914712152</v>
      </c>
      <c r="J100" s="143">
        <v>157</v>
      </c>
      <c r="K100" s="164">
        <v>2</v>
      </c>
      <c r="L100" s="143">
        <v>3</v>
      </c>
      <c r="M100" s="141"/>
      <c r="N100" s="159">
        <f t="shared" si="3"/>
        <v>0.15923566878980894</v>
      </c>
      <c r="O100" s="144">
        <v>2</v>
      </c>
      <c r="Q100" s="62"/>
      <c r="R100" s="62"/>
      <c r="S100" s="30" t="s">
        <v>100</v>
      </c>
      <c r="T100" s="103">
        <v>303</v>
      </c>
      <c r="U100" s="103">
        <v>0</v>
      </c>
      <c r="V100" s="103">
        <v>249</v>
      </c>
      <c r="W100" s="103">
        <v>1</v>
      </c>
      <c r="X100" s="103">
        <v>9</v>
      </c>
      <c r="Y100" s="154" t="s">
        <v>61</v>
      </c>
      <c r="Z100" s="103">
        <v>44</v>
      </c>
    </row>
    <row r="101" spans="2:26" ht="13.75" customHeight="1">
      <c r="B101" s="29"/>
      <c r="C101" s="58" t="s">
        <v>93</v>
      </c>
      <c r="D101" s="162">
        <v>418</v>
      </c>
      <c r="E101" s="78">
        <v>0</v>
      </c>
      <c r="F101" s="78">
        <v>1</v>
      </c>
      <c r="G101" s="143">
        <v>415</v>
      </c>
      <c r="H101" s="136">
        <v>130</v>
      </c>
      <c r="I101" s="159">
        <f t="shared" si="2"/>
        <v>31.325301204819279</v>
      </c>
      <c r="J101" s="143">
        <v>53</v>
      </c>
      <c r="K101" s="164" t="s">
        <v>4</v>
      </c>
      <c r="L101" s="164">
        <v>1</v>
      </c>
      <c r="M101" s="141"/>
      <c r="N101" s="159">
        <f t="shared" si="3"/>
        <v>0.23923444976076555</v>
      </c>
      <c r="O101" s="144">
        <v>1</v>
      </c>
      <c r="Q101" s="63"/>
      <c r="R101" s="63"/>
      <c r="S101" s="152" t="s">
        <v>95</v>
      </c>
      <c r="T101" s="124">
        <v>233</v>
      </c>
      <c r="U101" s="124">
        <v>0</v>
      </c>
      <c r="V101" s="124">
        <v>140</v>
      </c>
      <c r="W101" s="124">
        <v>68</v>
      </c>
      <c r="X101" s="124">
        <v>3</v>
      </c>
      <c r="Y101" s="166" t="s">
        <v>62</v>
      </c>
      <c r="Z101" s="124">
        <v>22</v>
      </c>
    </row>
    <row r="102" spans="2:26" ht="13.75" customHeight="1">
      <c r="B102" s="29"/>
      <c r="C102" s="58" t="s">
        <v>289</v>
      </c>
      <c r="D102" s="167">
        <v>309</v>
      </c>
      <c r="E102" s="78">
        <v>0</v>
      </c>
      <c r="F102" s="78">
        <v>0</v>
      </c>
      <c r="G102" s="164">
        <v>308</v>
      </c>
      <c r="H102" s="168">
        <v>277</v>
      </c>
      <c r="I102" s="159">
        <f t="shared" si="2"/>
        <v>89.935064935064929</v>
      </c>
      <c r="J102" s="164">
        <v>4</v>
      </c>
      <c r="K102" s="164" t="s">
        <v>4</v>
      </c>
      <c r="L102" s="164" t="s">
        <v>4</v>
      </c>
      <c r="M102" s="169"/>
      <c r="N102" s="180">
        <v>0</v>
      </c>
      <c r="O102" s="144">
        <v>1</v>
      </c>
      <c r="Q102" s="243" t="s">
        <v>159</v>
      </c>
      <c r="R102" s="243"/>
      <c r="S102" s="270" t="s">
        <v>319</v>
      </c>
      <c r="T102" s="270"/>
      <c r="U102" s="270"/>
      <c r="V102" s="270"/>
      <c r="W102" s="270"/>
      <c r="X102" s="270"/>
      <c r="Y102" s="270"/>
      <c r="Z102" s="270"/>
    </row>
    <row r="103" spans="2:26" ht="13.75" customHeight="1">
      <c r="B103" s="29"/>
      <c r="C103" s="30" t="s">
        <v>290</v>
      </c>
      <c r="D103" s="170">
        <v>496</v>
      </c>
      <c r="E103" s="78">
        <v>0</v>
      </c>
      <c r="F103" s="78">
        <v>0</v>
      </c>
      <c r="G103" s="171">
        <v>492</v>
      </c>
      <c r="H103" s="172">
        <v>235</v>
      </c>
      <c r="I103" s="159">
        <f t="shared" si="2"/>
        <v>47.764227642276424</v>
      </c>
      <c r="J103" s="171">
        <v>40</v>
      </c>
      <c r="K103" s="164">
        <v>1</v>
      </c>
      <c r="L103" s="164">
        <v>2</v>
      </c>
      <c r="M103" s="173"/>
      <c r="N103" s="159">
        <f>L103/D103*100</f>
        <v>0.40322580645161288</v>
      </c>
      <c r="O103" s="144">
        <v>1</v>
      </c>
      <c r="Q103" s="69"/>
      <c r="R103" s="69"/>
      <c r="S103" s="266" t="s">
        <v>320</v>
      </c>
      <c r="T103" s="266"/>
      <c r="U103" s="266"/>
      <c r="V103" s="266"/>
      <c r="W103" s="266"/>
      <c r="X103" s="266"/>
      <c r="Y103" s="266"/>
      <c r="Z103" s="266"/>
    </row>
    <row r="104" spans="2:26" ht="40.75">
      <c r="B104" s="29"/>
      <c r="C104" s="30" t="s">
        <v>318</v>
      </c>
      <c r="D104" s="162">
        <v>6650</v>
      </c>
      <c r="E104" s="78">
        <v>0</v>
      </c>
      <c r="F104" s="78">
        <v>0</v>
      </c>
      <c r="G104" s="163">
        <v>6594</v>
      </c>
      <c r="H104" s="162">
        <v>5472</v>
      </c>
      <c r="I104" s="159">
        <f t="shared" si="2"/>
        <v>82.984531392174716</v>
      </c>
      <c r="J104" s="143">
        <v>240</v>
      </c>
      <c r="K104" s="143">
        <v>29</v>
      </c>
      <c r="L104" s="143">
        <v>8</v>
      </c>
      <c r="M104" s="141"/>
      <c r="N104" s="159">
        <f>L104/D104*100</f>
        <v>0.12030075187969924</v>
      </c>
      <c r="O104" s="140">
        <v>19</v>
      </c>
      <c r="Q104" s="235" t="s">
        <v>161</v>
      </c>
      <c r="R104" s="235"/>
      <c r="S104" s="271" t="s">
        <v>313</v>
      </c>
      <c r="T104" s="271"/>
      <c r="U104" s="271"/>
      <c r="V104" s="271"/>
      <c r="W104" s="271"/>
      <c r="X104" s="271"/>
      <c r="Y104" s="271"/>
      <c r="Z104" s="271"/>
    </row>
    <row r="105" spans="2:26" ht="13.75" customHeight="1">
      <c r="B105" s="29"/>
      <c r="C105" s="58" t="s">
        <v>214</v>
      </c>
      <c r="D105" s="162">
        <f>D93-SUM(D94:D104)</f>
        <v>4397</v>
      </c>
      <c r="E105" s="78">
        <f>E93-SUM(E94:E104)</f>
        <v>0</v>
      </c>
      <c r="F105" s="78">
        <f>F93-SUM(F94:F104)</f>
        <v>0</v>
      </c>
      <c r="G105" s="162">
        <f>G93-SUM(G94:G104)</f>
        <v>4363</v>
      </c>
      <c r="H105" s="162">
        <f>H93-SUM(H94:H104)</f>
        <v>2983</v>
      </c>
      <c r="I105" s="159">
        <f t="shared" si="2"/>
        <v>68.370387348154935</v>
      </c>
      <c r="J105" s="162">
        <f>J93-SUM(J94:J104)</f>
        <v>285</v>
      </c>
      <c r="K105" s="162">
        <f>K93-SUM(K94:K104)</f>
        <v>20</v>
      </c>
      <c r="L105" s="162">
        <f>L93-SUM(L94:L104)</f>
        <v>4</v>
      </c>
      <c r="M105" s="141"/>
      <c r="N105" s="159">
        <f>L105/D105*100</f>
        <v>9.0971116670457125E-2</v>
      </c>
      <c r="O105" s="176">
        <f>O93-SUM(O94:O104)</f>
        <v>10</v>
      </c>
      <c r="Q105" s="235" t="s">
        <v>163</v>
      </c>
      <c r="R105" s="235"/>
      <c r="S105" s="271" t="s">
        <v>314</v>
      </c>
      <c r="T105" s="271"/>
      <c r="U105" s="271"/>
      <c r="V105" s="271"/>
      <c r="W105" s="271"/>
      <c r="X105" s="271"/>
      <c r="Y105" s="271"/>
      <c r="Z105" s="271"/>
    </row>
    <row r="106" spans="2:26" ht="13.75" customHeight="1">
      <c r="B106" s="141"/>
      <c r="C106" s="46"/>
      <c r="D106" s="162"/>
      <c r="E106" s="78"/>
      <c r="F106" s="78"/>
      <c r="G106" s="163"/>
      <c r="H106" s="162"/>
      <c r="I106" s="159"/>
      <c r="J106" s="163"/>
      <c r="K106" s="163"/>
      <c r="L106" s="163"/>
      <c r="M106" s="141"/>
      <c r="N106" s="159"/>
      <c r="O106" s="176"/>
      <c r="Q106" s="267" t="s">
        <v>315</v>
      </c>
      <c r="R106" s="268"/>
      <c r="S106" s="269" t="s">
        <v>316</v>
      </c>
      <c r="T106" s="269"/>
      <c r="U106" s="269"/>
      <c r="V106" s="269"/>
      <c r="W106" s="269"/>
      <c r="X106" s="269"/>
      <c r="Y106" s="269"/>
      <c r="Z106" s="269"/>
    </row>
    <row r="107" spans="2:26" ht="13.75" customHeight="1">
      <c r="B107" s="231" t="s">
        <v>223</v>
      </c>
      <c r="C107" s="210"/>
      <c r="D107" s="162">
        <v>33112</v>
      </c>
      <c r="E107" s="78">
        <v>0</v>
      </c>
      <c r="F107" s="78">
        <v>4</v>
      </c>
      <c r="G107" s="163">
        <v>32610</v>
      </c>
      <c r="H107" s="162">
        <v>21924</v>
      </c>
      <c r="I107" s="159">
        <f t="shared" ref="I107:I116" si="4">H107/G107*100</f>
        <v>67.230910763569469</v>
      </c>
      <c r="J107" s="163">
        <v>1604</v>
      </c>
      <c r="K107" s="143">
        <v>429</v>
      </c>
      <c r="L107" s="143">
        <v>12</v>
      </c>
      <c r="M107" s="141"/>
      <c r="N107" s="159">
        <f>L107/D107*100</f>
        <v>3.6240637835225901E-2</v>
      </c>
      <c r="O107" s="140">
        <v>57</v>
      </c>
      <c r="Q107" s="267" t="s">
        <v>317</v>
      </c>
      <c r="R107" s="268"/>
      <c r="S107" s="269" t="s">
        <v>321</v>
      </c>
      <c r="T107" s="269"/>
      <c r="U107" s="269"/>
      <c r="V107" s="269"/>
      <c r="W107" s="269"/>
      <c r="X107" s="269"/>
      <c r="Y107" s="269"/>
      <c r="Z107" s="269"/>
    </row>
    <row r="108" spans="2:26" ht="13.75" customHeight="1">
      <c r="B108" s="29"/>
      <c r="C108" s="30" t="s">
        <v>96</v>
      </c>
      <c r="D108" s="162">
        <v>149</v>
      </c>
      <c r="E108" s="78">
        <v>0</v>
      </c>
      <c r="F108" s="78" t="s">
        <v>4</v>
      </c>
      <c r="G108" s="143">
        <v>141</v>
      </c>
      <c r="H108" s="136">
        <v>139</v>
      </c>
      <c r="I108" s="159">
        <f t="shared" si="4"/>
        <v>98.581560283687935</v>
      </c>
      <c r="J108" s="143">
        <v>3</v>
      </c>
      <c r="K108" s="164">
        <v>6</v>
      </c>
      <c r="L108" s="164" t="s">
        <v>4</v>
      </c>
      <c r="M108" s="141"/>
      <c r="N108" s="159">
        <v>0</v>
      </c>
      <c r="O108" s="144">
        <v>2</v>
      </c>
      <c r="S108" s="269" t="s">
        <v>322</v>
      </c>
      <c r="T108" s="269"/>
      <c r="U108" s="269"/>
      <c r="V108" s="269"/>
      <c r="W108" s="269"/>
      <c r="X108" s="269"/>
      <c r="Y108" s="269"/>
      <c r="Z108" s="269"/>
    </row>
    <row r="109" spans="2:26" ht="13.75" customHeight="1">
      <c r="B109" s="29"/>
      <c r="C109" s="30" t="s">
        <v>97</v>
      </c>
      <c r="D109" s="162">
        <v>400</v>
      </c>
      <c r="E109" s="78">
        <v>0</v>
      </c>
      <c r="F109" s="78" t="s">
        <v>4</v>
      </c>
      <c r="G109" s="143">
        <v>389</v>
      </c>
      <c r="H109" s="136">
        <v>110</v>
      </c>
      <c r="I109" s="159">
        <f t="shared" si="4"/>
        <v>28.277634961439592</v>
      </c>
      <c r="J109" s="143">
        <v>18</v>
      </c>
      <c r="K109" s="164">
        <v>8</v>
      </c>
      <c r="L109" s="164">
        <v>1</v>
      </c>
      <c r="M109" s="141"/>
      <c r="N109" s="159">
        <f>L109/D109*100</f>
        <v>0.25</v>
      </c>
      <c r="O109" s="144">
        <v>2</v>
      </c>
      <c r="Q109" s="235" t="s">
        <v>175</v>
      </c>
      <c r="R109" s="235"/>
      <c r="S109" s="266" t="s">
        <v>176</v>
      </c>
      <c r="T109" s="266"/>
      <c r="U109" s="266"/>
      <c r="V109" s="266"/>
      <c r="W109" s="266"/>
      <c r="X109" s="266"/>
      <c r="Y109" s="266"/>
      <c r="Z109" s="266"/>
    </row>
    <row r="110" spans="2:26" ht="13.75" customHeight="1">
      <c r="B110" s="29"/>
      <c r="C110" s="30" t="s">
        <v>98</v>
      </c>
      <c r="D110" s="170">
        <v>14210</v>
      </c>
      <c r="E110" s="78">
        <v>0</v>
      </c>
      <c r="F110" s="78">
        <v>3</v>
      </c>
      <c r="G110" s="177">
        <v>14193</v>
      </c>
      <c r="H110" s="170">
        <v>6787</v>
      </c>
      <c r="I110" s="159">
        <f t="shared" si="4"/>
        <v>47.819347565701406</v>
      </c>
      <c r="J110" s="177">
        <v>989</v>
      </c>
      <c r="K110" s="171" t="s">
        <v>4</v>
      </c>
      <c r="L110" s="171">
        <v>3</v>
      </c>
      <c r="M110" s="173"/>
      <c r="N110" s="159">
        <f>L110/D110*100</f>
        <v>2.1111893033075299E-2</v>
      </c>
      <c r="O110" s="178">
        <v>11</v>
      </c>
    </row>
    <row r="111" spans="2:26" ht="13.75" customHeight="1">
      <c r="B111" s="29"/>
      <c r="C111" s="58" t="s">
        <v>143</v>
      </c>
      <c r="D111" s="162">
        <v>159</v>
      </c>
      <c r="E111" s="78">
        <v>0</v>
      </c>
      <c r="F111" s="78" t="s">
        <v>4</v>
      </c>
      <c r="G111" s="143">
        <v>159</v>
      </c>
      <c r="H111" s="136">
        <v>103</v>
      </c>
      <c r="I111" s="159">
        <f t="shared" si="4"/>
        <v>64.779874213836479</v>
      </c>
      <c r="J111" s="143">
        <v>3</v>
      </c>
      <c r="K111" s="164" t="s">
        <v>4</v>
      </c>
      <c r="L111" s="164" t="s">
        <v>4</v>
      </c>
      <c r="M111" s="141"/>
      <c r="N111" s="180">
        <v>0</v>
      </c>
      <c r="O111" s="144" t="s">
        <v>4</v>
      </c>
    </row>
    <row r="112" spans="2:26" ht="13.75" customHeight="1">
      <c r="B112" s="29"/>
      <c r="C112" s="30" t="s">
        <v>99</v>
      </c>
      <c r="D112" s="162">
        <v>55</v>
      </c>
      <c r="E112" s="78">
        <v>0</v>
      </c>
      <c r="F112" s="78">
        <v>1</v>
      </c>
      <c r="G112" s="143">
        <v>53</v>
      </c>
      <c r="H112" s="164">
        <v>5</v>
      </c>
      <c r="I112" s="159">
        <f t="shared" si="4"/>
        <v>9.433962264150944</v>
      </c>
      <c r="J112" s="164" t="s">
        <v>4</v>
      </c>
      <c r="K112" s="164" t="s">
        <v>4</v>
      </c>
      <c r="L112" s="164">
        <v>1</v>
      </c>
      <c r="M112" s="141"/>
      <c r="N112" s="159">
        <f>L112/D112*100</f>
        <v>1.8181818181818181</v>
      </c>
      <c r="O112" s="144" t="s">
        <v>4</v>
      </c>
    </row>
    <row r="113" spans="2:26" ht="13.75" customHeight="1">
      <c r="B113" s="29"/>
      <c r="C113" s="55" t="s">
        <v>291</v>
      </c>
      <c r="D113" s="162">
        <v>27</v>
      </c>
      <c r="E113" s="78">
        <v>0</v>
      </c>
      <c r="F113" s="78" t="s">
        <v>4</v>
      </c>
      <c r="G113" s="143">
        <v>26</v>
      </c>
      <c r="H113" s="136">
        <v>23</v>
      </c>
      <c r="I113" s="159">
        <f t="shared" si="4"/>
        <v>88.461538461538453</v>
      </c>
      <c r="J113" s="164" t="s">
        <v>4</v>
      </c>
      <c r="K113" s="164" t="s">
        <v>4</v>
      </c>
      <c r="L113" s="164" t="s">
        <v>4</v>
      </c>
      <c r="M113" s="141"/>
      <c r="N113" s="180">
        <v>0</v>
      </c>
      <c r="O113" s="144">
        <v>1</v>
      </c>
    </row>
    <row r="114" spans="2:26" ht="13.75" customHeight="1">
      <c r="B114" s="29"/>
      <c r="C114" s="58" t="s">
        <v>149</v>
      </c>
      <c r="D114" s="162">
        <v>5000</v>
      </c>
      <c r="E114" s="78">
        <v>0</v>
      </c>
      <c r="F114" s="78" t="s">
        <v>4</v>
      </c>
      <c r="G114" s="163">
        <v>4988</v>
      </c>
      <c r="H114" s="162">
        <v>4819</v>
      </c>
      <c r="I114" s="159">
        <f t="shared" si="4"/>
        <v>96.611868484362475</v>
      </c>
      <c r="J114" s="143">
        <v>4</v>
      </c>
      <c r="K114" s="143">
        <v>11</v>
      </c>
      <c r="L114" s="164" t="s">
        <v>4</v>
      </c>
      <c r="M114" s="141"/>
      <c r="N114" s="159">
        <v>0</v>
      </c>
      <c r="O114" s="144">
        <v>1</v>
      </c>
    </row>
    <row r="115" spans="2:26" ht="13.75" customHeight="1">
      <c r="B115" s="29"/>
      <c r="C115" s="30" t="s">
        <v>100</v>
      </c>
      <c r="D115" s="162">
        <v>9083</v>
      </c>
      <c r="E115" s="78">
        <v>0</v>
      </c>
      <c r="F115" s="78" t="s">
        <v>4</v>
      </c>
      <c r="G115" s="163">
        <v>8962</v>
      </c>
      <c r="H115" s="162">
        <v>7188</v>
      </c>
      <c r="I115" s="159">
        <f t="shared" si="4"/>
        <v>80.205311314438745</v>
      </c>
      <c r="J115" s="143">
        <v>435</v>
      </c>
      <c r="K115" s="162">
        <v>89</v>
      </c>
      <c r="L115" s="164" t="s">
        <v>4</v>
      </c>
      <c r="M115" s="141"/>
      <c r="N115" s="159">
        <v>0</v>
      </c>
      <c r="O115" s="140">
        <v>32</v>
      </c>
    </row>
    <row r="116" spans="2:26" ht="13.75" customHeight="1">
      <c r="B116" s="29"/>
      <c r="C116" s="58" t="s">
        <v>95</v>
      </c>
      <c r="D116" s="162">
        <f>D107-D108-D109-D110-D111-D112-D113-D114-D115</f>
        <v>4029</v>
      </c>
      <c r="E116" s="85">
        <f>E107-E108-E109-E110-E111-E112-E113-E114-E115</f>
        <v>0</v>
      </c>
      <c r="F116" s="85">
        <v>0</v>
      </c>
      <c r="G116" s="162">
        <f>G107-G108-G109-G110-G111-G112-G113-G114-G115</f>
        <v>3699</v>
      </c>
      <c r="H116" s="162">
        <f>H107-H108-H109-H110-H111-H112-H113-H114-H115</f>
        <v>2750</v>
      </c>
      <c r="I116" s="159">
        <f t="shared" si="4"/>
        <v>74.344417410110836</v>
      </c>
      <c r="J116" s="163">
        <v>152</v>
      </c>
      <c r="K116" s="163">
        <v>315</v>
      </c>
      <c r="L116" s="163">
        <v>7</v>
      </c>
      <c r="M116" s="141"/>
      <c r="N116" s="159">
        <f>L116/D116*100</f>
        <v>0.17374038222884089</v>
      </c>
      <c r="O116" s="176">
        <v>8</v>
      </c>
    </row>
    <row r="117" spans="2:26" ht="13.75" customHeight="1">
      <c r="B117" s="146" t="s">
        <v>0</v>
      </c>
      <c r="C117" s="148"/>
      <c r="D117" s="190" t="s">
        <v>6</v>
      </c>
      <c r="E117" s="190"/>
      <c r="F117" s="190"/>
      <c r="G117" s="190" t="s">
        <v>7</v>
      </c>
      <c r="H117" s="190" t="s">
        <v>8</v>
      </c>
      <c r="I117" s="190" t="s">
        <v>9</v>
      </c>
      <c r="J117" s="190" t="s">
        <v>10</v>
      </c>
      <c r="K117" s="190" t="s">
        <v>11</v>
      </c>
      <c r="L117" s="190" t="s">
        <v>5</v>
      </c>
      <c r="M117" s="146"/>
      <c r="N117" s="190" t="s">
        <v>5</v>
      </c>
      <c r="O117" s="191" t="s">
        <v>329</v>
      </c>
    </row>
    <row r="118" spans="2:26" s="1" customFormat="1" ht="13.6">
      <c r="B118" s="70" t="s">
        <v>159</v>
      </c>
      <c r="C118" s="70" t="s">
        <v>162</v>
      </c>
      <c r="E118" s="70"/>
      <c r="F118" s="70"/>
      <c r="G118" s="70"/>
      <c r="H118" s="70"/>
      <c r="I118" s="70"/>
      <c r="J118" s="70"/>
      <c r="K118" s="70"/>
      <c r="L118" s="70"/>
      <c r="M118" s="70"/>
      <c r="N118" s="70"/>
      <c r="O118" s="70"/>
      <c r="P118" s="71"/>
    </row>
    <row r="119" spans="2:26" s="1" customFormat="1" ht="13.6">
      <c r="B119" s="71" t="s">
        <v>161</v>
      </c>
      <c r="C119" s="72" t="s">
        <v>164</v>
      </c>
      <c r="E119" s="72"/>
      <c r="F119" s="72"/>
      <c r="G119" s="72"/>
      <c r="H119" s="72"/>
      <c r="I119" s="72"/>
      <c r="J119" s="72"/>
      <c r="K119" s="72"/>
      <c r="L119" s="72"/>
      <c r="M119" s="72"/>
      <c r="N119" s="72"/>
      <c r="O119" s="72"/>
      <c r="P119" s="72"/>
    </row>
    <row r="120" spans="2:26" s="1" customFormat="1" ht="13.6">
      <c r="B120" s="71" t="s">
        <v>163</v>
      </c>
      <c r="C120" s="72" t="s">
        <v>168</v>
      </c>
      <c r="E120" s="72"/>
      <c r="F120" s="72"/>
      <c r="G120" s="72"/>
      <c r="H120" s="72"/>
      <c r="I120" s="72"/>
      <c r="J120" s="72"/>
      <c r="K120" s="72"/>
      <c r="L120" s="72"/>
      <c r="M120" s="72"/>
      <c r="N120" s="72"/>
      <c r="O120" s="72"/>
      <c r="P120" s="72"/>
    </row>
    <row r="121" spans="2:26" s="1" customFormat="1" ht="13.6">
      <c r="B121" s="204" t="s">
        <v>184</v>
      </c>
      <c r="C121" s="72" t="s">
        <v>347</v>
      </c>
      <c r="E121" s="72"/>
      <c r="F121" s="72"/>
      <c r="G121" s="72"/>
      <c r="H121" s="72"/>
      <c r="I121" s="72"/>
      <c r="J121" s="72"/>
      <c r="K121" s="72"/>
      <c r="L121" s="72"/>
      <c r="M121" s="72"/>
      <c r="N121" s="72"/>
      <c r="O121" s="72"/>
      <c r="P121" s="72"/>
    </row>
    <row r="122" spans="2:26" s="1" customFormat="1" ht="13.6">
      <c r="B122" s="71" t="s">
        <v>175</v>
      </c>
      <c r="C122" s="71" t="s">
        <v>176</v>
      </c>
      <c r="E122" s="71"/>
      <c r="F122" s="71"/>
      <c r="G122" s="71"/>
      <c r="H122" s="71"/>
      <c r="I122" s="71"/>
      <c r="J122" s="71"/>
      <c r="K122" s="71"/>
      <c r="L122" s="71"/>
      <c r="M122" s="71"/>
      <c r="N122" s="71"/>
      <c r="O122" s="71"/>
      <c r="P122" s="71"/>
    </row>
    <row r="123" spans="2:26" ht="13.75" customHeight="1">
      <c r="B123" s="283"/>
      <c r="C123" s="284"/>
      <c r="D123" s="284"/>
      <c r="E123" s="284"/>
      <c r="F123" s="284"/>
      <c r="G123" s="284"/>
      <c r="H123" s="284"/>
      <c r="I123" s="284"/>
      <c r="J123" s="284"/>
      <c r="K123" s="284"/>
      <c r="L123" s="284"/>
      <c r="M123" s="284"/>
      <c r="N123" s="284"/>
      <c r="O123" s="284"/>
    </row>
    <row r="124" spans="2:26" ht="13.75" customHeight="1">
      <c r="B124" s="193"/>
      <c r="C124" s="141"/>
      <c r="D124" s="140"/>
      <c r="E124" s="141"/>
      <c r="F124" s="140"/>
      <c r="G124" s="140"/>
      <c r="H124" s="140"/>
      <c r="I124" s="140"/>
      <c r="J124" s="140"/>
      <c r="K124" s="140"/>
      <c r="L124" s="140"/>
      <c r="M124" s="140"/>
      <c r="N124" s="140"/>
      <c r="O124" s="141"/>
    </row>
    <row r="125" spans="2:26" ht="13.75" customHeight="1" thickBot="1">
      <c r="B125" s="285" t="s">
        <v>340</v>
      </c>
      <c r="C125" s="285"/>
      <c r="D125" s="140"/>
      <c r="E125" s="140"/>
      <c r="F125" s="140"/>
      <c r="G125" s="140"/>
      <c r="H125" s="140"/>
      <c r="I125" s="140"/>
      <c r="J125" s="140"/>
      <c r="K125" s="140"/>
      <c r="L125" s="141"/>
      <c r="M125" s="286" t="s">
        <v>343</v>
      </c>
      <c r="N125" s="286"/>
      <c r="O125" s="286"/>
      <c r="Q125" s="280" t="s">
        <v>260</v>
      </c>
      <c r="R125" s="280"/>
      <c r="S125" s="280"/>
      <c r="X125" s="272" t="s">
        <v>343</v>
      </c>
      <c r="Y125" s="272"/>
      <c r="Z125" s="272"/>
    </row>
    <row r="126" spans="2:26" ht="13.75" customHeight="1" thickTop="1">
      <c r="B126" s="287" t="s">
        <v>324</v>
      </c>
      <c r="C126" s="288"/>
      <c r="D126" s="259" t="s">
        <v>326</v>
      </c>
      <c r="E126" s="223" t="s">
        <v>271</v>
      </c>
      <c r="F126" s="224"/>
      <c r="G126" s="224"/>
      <c r="H126" s="224"/>
      <c r="I126" s="224"/>
      <c r="J126" s="224"/>
      <c r="K126" s="225"/>
      <c r="L126" s="259" t="s">
        <v>337</v>
      </c>
      <c r="M126" s="274" t="s">
        <v>285</v>
      </c>
      <c r="N126" s="216"/>
      <c r="O126" s="226" t="s">
        <v>328</v>
      </c>
      <c r="Q126" s="215" t="s">
        <v>293</v>
      </c>
      <c r="R126" s="215"/>
      <c r="S126" s="216"/>
      <c r="T126" s="251" t="s">
        <v>294</v>
      </c>
      <c r="U126" s="253" t="s">
        <v>295</v>
      </c>
      <c r="V126" s="254"/>
      <c r="W126" s="255"/>
      <c r="X126" s="248" t="s">
        <v>236</v>
      </c>
      <c r="Y126" s="256"/>
      <c r="Z126" s="248" t="s">
        <v>237</v>
      </c>
    </row>
    <row r="127" spans="2:26" ht="27.2">
      <c r="B127" s="289"/>
      <c r="C127" s="290"/>
      <c r="D127" s="222"/>
      <c r="E127" s="213" t="s">
        <v>269</v>
      </c>
      <c r="F127" s="228" t="s">
        <v>272</v>
      </c>
      <c r="G127" s="229"/>
      <c r="H127" s="229"/>
      <c r="I127" s="229"/>
      <c r="J127" s="230"/>
      <c r="K127" s="213" t="s">
        <v>335</v>
      </c>
      <c r="L127" s="222"/>
      <c r="M127" s="275"/>
      <c r="N127" s="218"/>
      <c r="O127" s="227"/>
      <c r="Q127" s="219"/>
      <c r="R127" s="219"/>
      <c r="S127" s="220"/>
      <c r="T127" s="252"/>
      <c r="U127" s="151" t="s">
        <v>297</v>
      </c>
      <c r="V127" s="113" t="s">
        <v>238</v>
      </c>
      <c r="W127" s="151" t="s">
        <v>298</v>
      </c>
      <c r="X127" s="249"/>
      <c r="Y127" s="257"/>
      <c r="Z127" s="249"/>
    </row>
    <row r="128" spans="2:26" ht="13.75" customHeight="1">
      <c r="B128" s="289"/>
      <c r="C128" s="290"/>
      <c r="D128" s="222"/>
      <c r="E128" s="222"/>
      <c r="F128" s="213" t="s">
        <v>327</v>
      </c>
      <c r="G128" s="213" t="s">
        <v>274</v>
      </c>
      <c r="H128" s="213" t="s">
        <v>275</v>
      </c>
      <c r="I128" s="213" t="s">
        <v>278</v>
      </c>
      <c r="J128" s="213" t="s">
        <v>280</v>
      </c>
      <c r="K128" s="214"/>
      <c r="L128" s="222"/>
      <c r="M128" s="275"/>
      <c r="N128" s="218"/>
      <c r="O128" s="227"/>
      <c r="Q128" s="232" t="s">
        <v>296</v>
      </c>
      <c r="R128" s="232"/>
      <c r="S128" s="233"/>
      <c r="T128" s="103">
        <v>12147</v>
      </c>
      <c r="U128" s="103">
        <v>10638</v>
      </c>
      <c r="V128" s="103">
        <v>1264</v>
      </c>
      <c r="W128" s="103">
        <v>66</v>
      </c>
      <c r="X128" s="103">
        <v>21</v>
      </c>
      <c r="Y128" s="154" t="s">
        <v>51</v>
      </c>
      <c r="Z128" s="103">
        <v>158</v>
      </c>
    </row>
    <row r="129" spans="2:26" ht="13.75" customHeight="1">
      <c r="B129" s="289"/>
      <c r="C129" s="290"/>
      <c r="D129" s="222"/>
      <c r="E129" s="222"/>
      <c r="F129" s="222"/>
      <c r="G129" s="214"/>
      <c r="H129" s="214"/>
      <c r="I129" s="214"/>
      <c r="J129" s="222"/>
      <c r="K129" s="214"/>
      <c r="L129" s="222"/>
      <c r="M129" s="275"/>
      <c r="N129" s="218"/>
      <c r="O129" s="227"/>
      <c r="Q129" s="60"/>
      <c r="R129" s="60"/>
      <c r="S129" s="61"/>
      <c r="T129" s="103"/>
      <c r="U129" s="115" t="s">
        <v>63</v>
      </c>
      <c r="V129" s="115" t="s">
        <v>64</v>
      </c>
      <c r="W129" s="103"/>
      <c r="X129" s="103"/>
      <c r="Y129" s="154"/>
      <c r="Z129" s="103"/>
    </row>
    <row r="130" spans="2:26" ht="13.75" customHeight="1">
      <c r="B130" s="289"/>
      <c r="C130" s="290"/>
      <c r="D130" s="222"/>
      <c r="E130" s="222"/>
      <c r="F130" s="222"/>
      <c r="G130" s="214"/>
      <c r="H130" s="214"/>
      <c r="I130" s="214"/>
      <c r="J130" s="222"/>
      <c r="K130" s="214"/>
      <c r="L130" s="222"/>
      <c r="M130" s="275"/>
      <c r="N130" s="218"/>
      <c r="O130" s="227"/>
      <c r="Q130" s="60"/>
      <c r="R130" s="232" t="s">
        <v>299</v>
      </c>
      <c r="S130" s="250"/>
      <c r="T130" s="103">
        <v>11381</v>
      </c>
      <c r="U130" s="103">
        <v>10638</v>
      </c>
      <c r="V130" s="103">
        <v>632</v>
      </c>
      <c r="W130" s="103">
        <v>0</v>
      </c>
      <c r="X130" s="103">
        <v>7</v>
      </c>
      <c r="Y130" s="154" t="s">
        <v>38</v>
      </c>
      <c r="Z130" s="103">
        <v>104</v>
      </c>
    </row>
    <row r="131" spans="2:26" ht="13.75" customHeight="1">
      <c r="B131" s="291"/>
      <c r="C131" s="292"/>
      <c r="D131" s="273"/>
      <c r="E131" s="273"/>
      <c r="F131" s="273"/>
      <c r="G131" s="39" t="s">
        <v>276</v>
      </c>
      <c r="H131" s="39" t="s">
        <v>277</v>
      </c>
      <c r="I131" s="39" t="s">
        <v>279</v>
      </c>
      <c r="J131" s="273"/>
      <c r="K131" s="260"/>
      <c r="L131" s="149" t="s">
        <v>336</v>
      </c>
      <c r="M131" s="276" t="s">
        <v>339</v>
      </c>
      <c r="N131" s="220"/>
      <c r="O131" s="258"/>
      <c r="Q131" s="60"/>
      <c r="R131" s="60"/>
      <c r="S131" s="60" t="s">
        <v>300</v>
      </c>
      <c r="T131" s="103">
        <v>320</v>
      </c>
      <c r="U131" s="103">
        <v>0</v>
      </c>
      <c r="V131" s="103">
        <v>300</v>
      </c>
      <c r="W131" s="103">
        <v>0</v>
      </c>
      <c r="X131" s="103">
        <v>0</v>
      </c>
      <c r="Y131" s="154"/>
      <c r="Z131" s="103">
        <v>20</v>
      </c>
    </row>
    <row r="132" spans="2:26" ht="13.75" customHeight="1">
      <c r="B132" s="281" t="s">
        <v>346</v>
      </c>
      <c r="C132" s="282"/>
      <c r="D132" s="116">
        <v>74483</v>
      </c>
      <c r="E132" s="118">
        <v>18</v>
      </c>
      <c r="F132" s="118">
        <v>98</v>
      </c>
      <c r="G132" s="118">
        <v>73562</v>
      </c>
      <c r="H132" s="116">
        <v>45234</v>
      </c>
      <c r="I132" s="181">
        <f>H132/G132*100</f>
        <v>61.490987194475409</v>
      </c>
      <c r="J132" s="118">
        <v>4118</v>
      </c>
      <c r="K132" s="118">
        <v>613</v>
      </c>
      <c r="L132" s="118">
        <v>49</v>
      </c>
      <c r="M132" s="182"/>
      <c r="N132" s="183">
        <f>L132/D132*100</f>
        <v>6.5786823838996811E-2</v>
      </c>
      <c r="O132" s="82">
        <v>143</v>
      </c>
      <c r="Q132" s="60"/>
      <c r="R132" s="60"/>
      <c r="S132" s="60" t="s">
        <v>301</v>
      </c>
      <c r="T132" s="103">
        <v>10130</v>
      </c>
      <c r="U132" s="103">
        <v>10115</v>
      </c>
      <c r="V132" s="103">
        <v>0</v>
      </c>
      <c r="W132" s="103">
        <v>0</v>
      </c>
      <c r="X132" s="103">
        <v>1</v>
      </c>
      <c r="Y132" s="161" t="s">
        <v>39</v>
      </c>
      <c r="Z132" s="103">
        <v>14</v>
      </c>
    </row>
    <row r="133" spans="2:26" ht="13.75" customHeight="1">
      <c r="B133" s="46"/>
      <c r="C133" s="38"/>
      <c r="D133" s="85"/>
      <c r="E133" s="81"/>
      <c r="F133" s="81"/>
      <c r="G133" s="81"/>
      <c r="H133" s="85"/>
      <c r="I133" s="181"/>
      <c r="J133" s="81"/>
      <c r="K133" s="81"/>
      <c r="L133" s="81"/>
      <c r="M133" s="182"/>
      <c r="N133" s="181"/>
      <c r="O133" s="82"/>
      <c r="Q133" s="60"/>
      <c r="R133" s="60"/>
      <c r="S133" s="60" t="s">
        <v>302</v>
      </c>
      <c r="T133" s="103">
        <v>29</v>
      </c>
      <c r="U133" s="103">
        <v>29</v>
      </c>
      <c r="V133" s="103">
        <v>0</v>
      </c>
      <c r="W133" s="103">
        <v>0</v>
      </c>
      <c r="X133" s="103">
        <v>0</v>
      </c>
      <c r="Y133" s="155"/>
      <c r="Z133" s="103">
        <v>0</v>
      </c>
    </row>
    <row r="134" spans="2:26" ht="13.75" customHeight="1">
      <c r="B134" s="231" t="s">
        <v>207</v>
      </c>
      <c r="C134" s="210"/>
      <c r="D134" s="85">
        <v>41618</v>
      </c>
      <c r="E134" s="81">
        <v>18</v>
      </c>
      <c r="F134" s="81">
        <v>98</v>
      </c>
      <c r="G134" s="81">
        <v>41261</v>
      </c>
      <c r="H134" s="85">
        <v>23480</v>
      </c>
      <c r="I134" s="181">
        <f t="shared" ref="I134:I146" si="5">H134/G134*100</f>
        <v>56.906037177964663</v>
      </c>
      <c r="J134" s="81">
        <v>2762</v>
      </c>
      <c r="K134" s="81">
        <v>127</v>
      </c>
      <c r="L134" s="81">
        <v>38</v>
      </c>
      <c r="M134" s="182"/>
      <c r="N134" s="181">
        <f t="shared" ref="N134:N146" si="6">L134/D134*100</f>
        <v>9.1306646162718053E-2</v>
      </c>
      <c r="O134" s="82">
        <v>76</v>
      </c>
      <c r="Q134" s="60"/>
      <c r="R134" s="60"/>
      <c r="S134" s="30" t="s">
        <v>153</v>
      </c>
      <c r="T134" s="103">
        <v>380</v>
      </c>
      <c r="U134" s="103">
        <v>353</v>
      </c>
      <c r="V134" s="103">
        <v>26</v>
      </c>
      <c r="W134" s="103">
        <v>0</v>
      </c>
      <c r="X134" s="103">
        <v>0</v>
      </c>
      <c r="Y134" s="155"/>
      <c r="Z134" s="103">
        <v>1</v>
      </c>
    </row>
    <row r="135" spans="2:26" ht="13.75" customHeight="1">
      <c r="B135" s="29"/>
      <c r="C135" s="58" t="s">
        <v>92</v>
      </c>
      <c r="D135" s="85">
        <v>793</v>
      </c>
      <c r="E135" s="78">
        <v>12</v>
      </c>
      <c r="F135" s="81">
        <v>22</v>
      </c>
      <c r="G135" s="81">
        <v>756</v>
      </c>
      <c r="H135" s="85">
        <v>135</v>
      </c>
      <c r="I135" s="181">
        <f t="shared" si="5"/>
        <v>17.857142857142858</v>
      </c>
      <c r="J135" s="81">
        <v>24</v>
      </c>
      <c r="K135" s="78">
        <v>0</v>
      </c>
      <c r="L135" s="78">
        <v>1</v>
      </c>
      <c r="M135" s="182"/>
      <c r="N135" s="181">
        <f t="shared" si="6"/>
        <v>0.12610340479192939</v>
      </c>
      <c r="O135" s="82">
        <v>2</v>
      </c>
      <c r="Q135" s="60"/>
      <c r="R135" s="60"/>
      <c r="S135" s="60" t="s">
        <v>303</v>
      </c>
      <c r="T135" s="103">
        <v>6</v>
      </c>
      <c r="U135" s="103">
        <v>3</v>
      </c>
      <c r="V135" s="103">
        <v>3</v>
      </c>
      <c r="W135" s="103">
        <v>0</v>
      </c>
      <c r="X135" s="103">
        <v>0</v>
      </c>
      <c r="Y135" s="155"/>
      <c r="Z135" s="103">
        <v>0</v>
      </c>
    </row>
    <row r="136" spans="2:26" ht="13.75" customHeight="1">
      <c r="B136" s="29"/>
      <c r="C136" s="58" t="s">
        <v>208</v>
      </c>
      <c r="D136" s="85">
        <v>1588</v>
      </c>
      <c r="E136" s="78">
        <v>6</v>
      </c>
      <c r="F136" s="81">
        <v>72</v>
      </c>
      <c r="G136" s="78">
        <v>1506</v>
      </c>
      <c r="H136" s="85">
        <v>133</v>
      </c>
      <c r="I136" s="181">
        <f t="shared" si="5"/>
        <v>8.8313413014608244</v>
      </c>
      <c r="J136" s="81">
        <v>61</v>
      </c>
      <c r="K136" s="78">
        <v>0</v>
      </c>
      <c r="L136" s="78">
        <v>1</v>
      </c>
      <c r="M136" s="182"/>
      <c r="N136" s="181">
        <f t="shared" si="6"/>
        <v>6.2972292191435769E-2</v>
      </c>
      <c r="O136" s="94">
        <v>3</v>
      </c>
      <c r="Q136" s="60"/>
      <c r="R136" s="60"/>
      <c r="S136" s="60" t="s">
        <v>306</v>
      </c>
      <c r="T136" s="103">
        <v>231</v>
      </c>
      <c r="U136" s="103">
        <v>0</v>
      </c>
      <c r="V136" s="103">
        <v>165</v>
      </c>
      <c r="W136" s="103">
        <v>0</v>
      </c>
      <c r="X136" s="103">
        <v>6</v>
      </c>
      <c r="Y136" s="154" t="s">
        <v>65</v>
      </c>
      <c r="Z136" s="103">
        <v>60</v>
      </c>
    </row>
    <row r="137" spans="2:26" ht="13.75" customHeight="1">
      <c r="B137" s="29"/>
      <c r="C137" s="58" t="s">
        <v>209</v>
      </c>
      <c r="D137" s="85">
        <v>5870</v>
      </c>
      <c r="E137" s="78">
        <v>0</v>
      </c>
      <c r="F137" s="78">
        <v>0</v>
      </c>
      <c r="G137" s="81">
        <v>5801</v>
      </c>
      <c r="H137" s="85">
        <v>3445</v>
      </c>
      <c r="I137" s="181">
        <f t="shared" si="5"/>
        <v>59.386312704706093</v>
      </c>
      <c r="J137" s="81">
        <v>543</v>
      </c>
      <c r="K137" s="81">
        <v>53</v>
      </c>
      <c r="L137" s="81">
        <v>8</v>
      </c>
      <c r="M137" s="182"/>
      <c r="N137" s="181">
        <f t="shared" si="6"/>
        <v>0.1362862010221465</v>
      </c>
      <c r="O137" s="82">
        <v>8</v>
      </c>
      <c r="Q137" s="60"/>
      <c r="R137" s="60"/>
      <c r="S137" s="60" t="s">
        <v>305</v>
      </c>
      <c r="T137" s="103">
        <v>285</v>
      </c>
      <c r="U137" s="103">
        <v>138</v>
      </c>
      <c r="V137" s="103">
        <v>138</v>
      </c>
      <c r="W137" s="103">
        <v>0</v>
      </c>
      <c r="X137" s="103">
        <v>0</v>
      </c>
      <c r="Y137" s="161"/>
      <c r="Z137" s="103">
        <v>9</v>
      </c>
    </row>
    <row r="138" spans="2:26" ht="13.75" customHeight="1">
      <c r="B138" s="29"/>
      <c r="C138" s="58" t="s">
        <v>128</v>
      </c>
      <c r="D138" s="85">
        <v>2457</v>
      </c>
      <c r="E138" s="78">
        <v>0</v>
      </c>
      <c r="F138" s="78">
        <v>0</v>
      </c>
      <c r="G138" s="81">
        <v>2449</v>
      </c>
      <c r="H138" s="85">
        <v>1517</v>
      </c>
      <c r="I138" s="181">
        <f t="shared" si="5"/>
        <v>61.943650469579424</v>
      </c>
      <c r="J138" s="81">
        <v>225</v>
      </c>
      <c r="K138" s="78">
        <v>0</v>
      </c>
      <c r="L138" s="81">
        <v>4</v>
      </c>
      <c r="M138" s="182"/>
      <c r="N138" s="181">
        <f t="shared" si="6"/>
        <v>0.1628001628001628</v>
      </c>
      <c r="O138" s="82">
        <v>4</v>
      </c>
      <c r="Q138" s="60"/>
      <c r="R138" s="232" t="s">
        <v>304</v>
      </c>
      <c r="S138" s="233"/>
      <c r="T138" s="103">
        <v>766</v>
      </c>
      <c r="U138" s="103">
        <v>0</v>
      </c>
      <c r="V138" s="103">
        <v>632</v>
      </c>
      <c r="W138" s="103">
        <v>66</v>
      </c>
      <c r="X138" s="103">
        <v>14</v>
      </c>
      <c r="Y138" s="154" t="s">
        <v>60</v>
      </c>
      <c r="Z138" s="103">
        <v>54</v>
      </c>
    </row>
    <row r="139" spans="2:26" ht="13.75" customHeight="1">
      <c r="B139" s="29"/>
      <c r="C139" s="58" t="s">
        <v>286</v>
      </c>
      <c r="D139" s="85">
        <v>9712</v>
      </c>
      <c r="E139" s="78">
        <v>0</v>
      </c>
      <c r="F139" s="78">
        <v>0</v>
      </c>
      <c r="G139" s="81">
        <v>9696</v>
      </c>
      <c r="H139" s="85">
        <v>4184</v>
      </c>
      <c r="I139" s="181">
        <f t="shared" si="5"/>
        <v>43.151815181518153</v>
      </c>
      <c r="J139" s="81">
        <v>711</v>
      </c>
      <c r="K139" s="78">
        <v>0</v>
      </c>
      <c r="L139" s="78">
        <v>2</v>
      </c>
      <c r="M139" s="182"/>
      <c r="N139" s="181">
        <f t="shared" si="6"/>
        <v>2.0593080724876443E-2</v>
      </c>
      <c r="O139" s="82">
        <v>14</v>
      </c>
      <c r="Q139" s="60"/>
      <c r="R139" s="60"/>
      <c r="S139" s="30" t="s">
        <v>96</v>
      </c>
      <c r="T139" s="103">
        <v>1</v>
      </c>
      <c r="U139" s="103">
        <v>0</v>
      </c>
      <c r="V139" s="103">
        <v>1</v>
      </c>
      <c r="W139" s="103">
        <v>0</v>
      </c>
      <c r="X139" s="103">
        <v>0</v>
      </c>
      <c r="Y139" s="155"/>
      <c r="Z139" s="103">
        <v>0</v>
      </c>
    </row>
    <row r="140" spans="2:26" ht="13.75" customHeight="1">
      <c r="B140" s="29"/>
      <c r="C140" s="58" t="s">
        <v>287</v>
      </c>
      <c r="D140" s="85">
        <v>4721</v>
      </c>
      <c r="E140" s="78">
        <v>0</v>
      </c>
      <c r="F140" s="78">
        <v>0</v>
      </c>
      <c r="G140" s="81">
        <v>4713</v>
      </c>
      <c r="H140" s="85">
        <v>2241</v>
      </c>
      <c r="I140" s="181">
        <f t="shared" si="5"/>
        <v>47.5493316359007</v>
      </c>
      <c r="J140" s="81">
        <v>342</v>
      </c>
      <c r="K140" s="78">
        <v>0</v>
      </c>
      <c r="L140" s="78">
        <v>2</v>
      </c>
      <c r="M140" s="182"/>
      <c r="N140" s="181">
        <f t="shared" si="6"/>
        <v>4.2363905952128786E-2</v>
      </c>
      <c r="O140" s="82">
        <v>6</v>
      </c>
      <c r="Q140" s="62"/>
      <c r="R140" s="62"/>
      <c r="S140" s="30" t="s">
        <v>97</v>
      </c>
      <c r="T140" s="103">
        <v>122</v>
      </c>
      <c r="U140" s="103">
        <v>0</v>
      </c>
      <c r="V140" s="103">
        <v>120</v>
      </c>
      <c r="W140" s="103">
        <v>0</v>
      </c>
      <c r="X140" s="103">
        <v>0</v>
      </c>
      <c r="Y140" s="155"/>
      <c r="Z140" s="103">
        <v>2</v>
      </c>
    </row>
    <row r="141" spans="2:26" ht="13.75" customHeight="1">
      <c r="B141" s="29"/>
      <c r="C141" s="58" t="s">
        <v>288</v>
      </c>
      <c r="D141" s="85">
        <v>1974</v>
      </c>
      <c r="E141" s="78">
        <v>0</v>
      </c>
      <c r="F141" s="78">
        <v>1</v>
      </c>
      <c r="G141" s="81">
        <v>1960</v>
      </c>
      <c r="H141" s="85">
        <v>1075</v>
      </c>
      <c r="I141" s="181">
        <f t="shared" si="5"/>
        <v>54.846938775510203</v>
      </c>
      <c r="J141" s="81">
        <v>161</v>
      </c>
      <c r="K141" s="78">
        <v>5</v>
      </c>
      <c r="L141" s="81">
        <v>5</v>
      </c>
      <c r="M141" s="182"/>
      <c r="N141" s="181">
        <f t="shared" si="6"/>
        <v>0.25329280648429586</v>
      </c>
      <c r="O141" s="94">
        <v>3</v>
      </c>
      <c r="Q141" s="62"/>
      <c r="R141" s="62"/>
      <c r="S141" s="30" t="s">
        <v>100</v>
      </c>
      <c r="T141" s="103">
        <v>374</v>
      </c>
      <c r="U141" s="103">
        <v>0</v>
      </c>
      <c r="V141" s="103">
        <v>324</v>
      </c>
      <c r="W141" s="103">
        <v>0</v>
      </c>
      <c r="X141" s="103">
        <v>14</v>
      </c>
      <c r="Y141" s="154" t="s">
        <v>66</v>
      </c>
      <c r="Z141" s="103">
        <v>36</v>
      </c>
    </row>
    <row r="142" spans="2:26" ht="13.75" customHeight="1">
      <c r="B142" s="29"/>
      <c r="C142" s="58" t="s">
        <v>93</v>
      </c>
      <c r="D142" s="85">
        <v>500</v>
      </c>
      <c r="E142" s="78">
        <v>0</v>
      </c>
      <c r="F142" s="78">
        <v>3</v>
      </c>
      <c r="G142" s="81">
        <v>496</v>
      </c>
      <c r="H142" s="85">
        <v>161</v>
      </c>
      <c r="I142" s="181">
        <f t="shared" si="5"/>
        <v>32.45967741935484</v>
      </c>
      <c r="J142" s="81">
        <v>56</v>
      </c>
      <c r="K142" s="78">
        <v>0</v>
      </c>
      <c r="L142" s="78">
        <v>1</v>
      </c>
      <c r="M142" s="182"/>
      <c r="N142" s="181">
        <f t="shared" si="6"/>
        <v>0.2</v>
      </c>
      <c r="O142" s="94">
        <v>0</v>
      </c>
      <c r="Q142" s="63"/>
      <c r="R142" s="63"/>
      <c r="S142" s="152" t="s">
        <v>95</v>
      </c>
      <c r="T142" s="124">
        <v>269</v>
      </c>
      <c r="U142" s="124">
        <v>0</v>
      </c>
      <c r="V142" s="124">
        <v>187</v>
      </c>
      <c r="W142" s="124">
        <v>66</v>
      </c>
      <c r="X142" s="124">
        <v>0</v>
      </c>
      <c r="Y142" s="166"/>
      <c r="Z142" s="124">
        <v>16</v>
      </c>
    </row>
    <row r="143" spans="2:26" ht="13.75" customHeight="1">
      <c r="B143" s="29"/>
      <c r="C143" s="58" t="s">
        <v>289</v>
      </c>
      <c r="D143" s="79">
        <v>286</v>
      </c>
      <c r="E143" s="78">
        <v>0</v>
      </c>
      <c r="F143" s="78">
        <v>0</v>
      </c>
      <c r="G143" s="78">
        <v>286</v>
      </c>
      <c r="H143" s="79">
        <v>244</v>
      </c>
      <c r="I143" s="181">
        <f t="shared" si="5"/>
        <v>85.314685314685306</v>
      </c>
      <c r="J143" s="78">
        <v>13</v>
      </c>
      <c r="K143" s="78">
        <v>0</v>
      </c>
      <c r="L143" s="78">
        <v>0</v>
      </c>
      <c r="M143" s="184"/>
      <c r="N143" s="181">
        <f t="shared" si="6"/>
        <v>0</v>
      </c>
      <c r="O143" s="94">
        <v>0</v>
      </c>
      <c r="Q143" s="243" t="s">
        <v>159</v>
      </c>
      <c r="R143" s="243"/>
      <c r="S143" s="270" t="s">
        <v>319</v>
      </c>
      <c r="T143" s="270"/>
      <c r="U143" s="270"/>
      <c r="V143" s="270"/>
      <c r="W143" s="270"/>
      <c r="X143" s="270"/>
      <c r="Y143" s="270"/>
      <c r="Z143" s="270"/>
    </row>
    <row r="144" spans="2:26" ht="13.75" customHeight="1">
      <c r="B144" s="29"/>
      <c r="C144" s="30" t="s">
        <v>290</v>
      </c>
      <c r="D144" s="126">
        <v>613</v>
      </c>
      <c r="E144" s="127">
        <v>0</v>
      </c>
      <c r="F144" s="127">
        <v>0</v>
      </c>
      <c r="G144" s="127">
        <v>610</v>
      </c>
      <c r="H144" s="126">
        <v>291</v>
      </c>
      <c r="I144" s="181">
        <f t="shared" si="5"/>
        <v>47.704918032786885</v>
      </c>
      <c r="J144" s="127">
        <v>42</v>
      </c>
      <c r="K144" s="78">
        <v>2</v>
      </c>
      <c r="L144" s="78">
        <v>0</v>
      </c>
      <c r="M144" s="185"/>
      <c r="N144" s="181">
        <f t="shared" si="6"/>
        <v>0</v>
      </c>
      <c r="O144" s="94">
        <v>1</v>
      </c>
      <c r="Q144" s="69"/>
      <c r="R144" s="69"/>
      <c r="S144" s="266" t="s">
        <v>320</v>
      </c>
      <c r="T144" s="266"/>
      <c r="U144" s="266"/>
      <c r="V144" s="266"/>
      <c r="W144" s="266"/>
      <c r="X144" s="266"/>
      <c r="Y144" s="266"/>
      <c r="Z144" s="266"/>
    </row>
    <row r="145" spans="2:26" ht="40.75">
      <c r="B145" s="29"/>
      <c r="C145" s="30" t="s">
        <v>318</v>
      </c>
      <c r="D145" s="85">
        <v>7789</v>
      </c>
      <c r="E145" s="78">
        <v>0</v>
      </c>
      <c r="F145" s="78">
        <v>0</v>
      </c>
      <c r="G145" s="81">
        <v>7712</v>
      </c>
      <c r="H145" s="85">
        <v>6517</v>
      </c>
      <c r="I145" s="181">
        <f t="shared" si="5"/>
        <v>84.504668049792528</v>
      </c>
      <c r="J145" s="81">
        <v>230</v>
      </c>
      <c r="K145" s="81">
        <v>40</v>
      </c>
      <c r="L145" s="81">
        <v>10</v>
      </c>
      <c r="M145" s="182"/>
      <c r="N145" s="181">
        <f t="shared" si="6"/>
        <v>0.12838618564642446</v>
      </c>
      <c r="O145" s="82">
        <v>27</v>
      </c>
      <c r="Q145" s="235" t="s">
        <v>161</v>
      </c>
      <c r="R145" s="235"/>
      <c r="S145" s="271" t="s">
        <v>313</v>
      </c>
      <c r="T145" s="271"/>
      <c r="U145" s="271"/>
      <c r="V145" s="271"/>
      <c r="W145" s="271"/>
      <c r="X145" s="271"/>
      <c r="Y145" s="271"/>
      <c r="Z145" s="271"/>
    </row>
    <row r="146" spans="2:26" ht="13.75" customHeight="1">
      <c r="B146" s="29"/>
      <c r="C146" s="58" t="s">
        <v>214</v>
      </c>
      <c r="D146" s="85">
        <f>D134-SUM(D135:D145)</f>
        <v>5315</v>
      </c>
      <c r="E146" s="78">
        <f>E134-SUM(E135:E145)</f>
        <v>0</v>
      </c>
      <c r="F146" s="78">
        <f>F134-SUM(F135:F145)</f>
        <v>0</v>
      </c>
      <c r="G146" s="85">
        <f>G134-SUM(G135:G145)</f>
        <v>5276</v>
      </c>
      <c r="H146" s="85">
        <f>H134-SUM(H135:H145)</f>
        <v>3537</v>
      </c>
      <c r="I146" s="181">
        <f t="shared" si="5"/>
        <v>67.039423805913572</v>
      </c>
      <c r="J146" s="85">
        <f>J134-SUM(J135:J145)</f>
        <v>354</v>
      </c>
      <c r="K146" s="85">
        <f>K134-SUM(K135:K145)</f>
        <v>27</v>
      </c>
      <c r="L146" s="85">
        <f>L134-SUM(L135:L145)</f>
        <v>4</v>
      </c>
      <c r="M146" s="182"/>
      <c r="N146" s="122">
        <f t="shared" si="6"/>
        <v>7.5258701787394161E-2</v>
      </c>
      <c r="O146" s="86">
        <f>O134-SUM(O135:O145)</f>
        <v>8</v>
      </c>
      <c r="Q146" s="235" t="s">
        <v>163</v>
      </c>
      <c r="R146" s="235"/>
      <c r="S146" s="271" t="s">
        <v>314</v>
      </c>
      <c r="T146" s="271"/>
      <c r="U146" s="271"/>
      <c r="V146" s="271"/>
      <c r="W146" s="271"/>
      <c r="X146" s="271"/>
      <c r="Y146" s="271"/>
      <c r="Z146" s="271"/>
    </row>
    <row r="147" spans="2:26" ht="13.75" customHeight="1">
      <c r="B147" s="141"/>
      <c r="C147" s="46"/>
      <c r="D147" s="85"/>
      <c r="E147" s="78"/>
      <c r="F147" s="78"/>
      <c r="G147" s="81"/>
      <c r="H147" s="85"/>
      <c r="I147" s="181"/>
      <c r="J147" s="81"/>
      <c r="K147" s="81"/>
      <c r="L147" s="81"/>
      <c r="M147" s="182"/>
      <c r="N147" s="181"/>
      <c r="O147" s="82"/>
      <c r="Q147" s="267" t="s">
        <v>315</v>
      </c>
      <c r="R147" s="268"/>
      <c r="S147" s="269" t="s">
        <v>316</v>
      </c>
      <c r="T147" s="269"/>
      <c r="U147" s="269"/>
      <c r="V147" s="269"/>
      <c r="W147" s="269"/>
      <c r="X147" s="269"/>
      <c r="Y147" s="269"/>
      <c r="Z147" s="269"/>
    </row>
    <row r="148" spans="2:26" ht="13.75" customHeight="1">
      <c r="B148" s="231" t="s">
        <v>223</v>
      </c>
      <c r="C148" s="210"/>
      <c r="D148" s="85">
        <f>32574+291</f>
        <v>32865</v>
      </c>
      <c r="E148" s="78">
        <v>0</v>
      </c>
      <c r="F148" s="78">
        <v>0</v>
      </c>
      <c r="G148" s="81">
        <f>32054+247</f>
        <v>32301</v>
      </c>
      <c r="H148" s="85">
        <f>21578+176</f>
        <v>21754</v>
      </c>
      <c r="I148" s="181">
        <f t="shared" ref="I148:I157" si="7">H148/G148*100</f>
        <v>67.347760131265289</v>
      </c>
      <c r="J148" s="81">
        <f>1343+13</f>
        <v>1356</v>
      </c>
      <c r="K148" s="81">
        <f>443+43</f>
        <v>486</v>
      </c>
      <c r="L148" s="81">
        <f>11+0</f>
        <v>11</v>
      </c>
      <c r="M148" s="182"/>
      <c r="N148" s="181">
        <f t="shared" ref="N148:N157" si="8">L148/D148*100</f>
        <v>3.3470257112429638E-2</v>
      </c>
      <c r="O148" s="82">
        <f>66+1</f>
        <v>67</v>
      </c>
      <c r="Q148" s="267" t="s">
        <v>317</v>
      </c>
      <c r="R148" s="268"/>
      <c r="S148" s="269" t="s">
        <v>321</v>
      </c>
      <c r="T148" s="269"/>
      <c r="U148" s="269"/>
      <c r="V148" s="269"/>
      <c r="W148" s="269"/>
      <c r="X148" s="269"/>
      <c r="Y148" s="269"/>
      <c r="Z148" s="269"/>
    </row>
    <row r="149" spans="2:26" ht="13.75" customHeight="1">
      <c r="B149" s="29"/>
      <c r="C149" s="30" t="s">
        <v>96</v>
      </c>
      <c r="D149" s="85">
        <v>46</v>
      </c>
      <c r="E149" s="78">
        <v>0</v>
      </c>
      <c r="F149" s="78">
        <v>0</v>
      </c>
      <c r="G149" s="81">
        <v>42</v>
      </c>
      <c r="H149" s="85">
        <v>42</v>
      </c>
      <c r="I149" s="181">
        <f t="shared" si="7"/>
        <v>100</v>
      </c>
      <c r="J149" s="81">
        <v>0</v>
      </c>
      <c r="K149" s="78">
        <v>4</v>
      </c>
      <c r="L149" s="78">
        <v>0</v>
      </c>
      <c r="M149" s="182"/>
      <c r="N149" s="181">
        <f t="shared" si="8"/>
        <v>0</v>
      </c>
      <c r="O149" s="94">
        <v>0</v>
      </c>
      <c r="S149" s="269" t="s">
        <v>322</v>
      </c>
      <c r="T149" s="269"/>
      <c r="U149" s="269"/>
      <c r="V149" s="269"/>
      <c r="W149" s="269"/>
      <c r="X149" s="269"/>
      <c r="Y149" s="269"/>
      <c r="Z149" s="269"/>
    </row>
    <row r="150" spans="2:26" ht="13.75" customHeight="1">
      <c r="B150" s="29"/>
      <c r="C150" s="30" t="s">
        <v>97</v>
      </c>
      <c r="D150" s="85">
        <v>385</v>
      </c>
      <c r="E150" s="78">
        <v>0</v>
      </c>
      <c r="F150" s="78">
        <v>0</v>
      </c>
      <c r="G150" s="81">
        <v>369</v>
      </c>
      <c r="H150" s="85">
        <v>111</v>
      </c>
      <c r="I150" s="181">
        <f t="shared" si="7"/>
        <v>30.081300813008134</v>
      </c>
      <c r="J150" s="81">
        <v>19</v>
      </c>
      <c r="K150" s="78">
        <v>12</v>
      </c>
      <c r="L150" s="78">
        <v>1</v>
      </c>
      <c r="M150" s="182"/>
      <c r="N150" s="181">
        <f t="shared" si="8"/>
        <v>0.25974025974025972</v>
      </c>
      <c r="O150" s="94">
        <v>3</v>
      </c>
      <c r="Q150" s="235" t="s">
        <v>175</v>
      </c>
      <c r="R150" s="235"/>
      <c r="S150" s="266" t="s">
        <v>176</v>
      </c>
      <c r="T150" s="266"/>
      <c r="U150" s="266"/>
      <c r="V150" s="266"/>
      <c r="W150" s="266"/>
      <c r="X150" s="266"/>
      <c r="Y150" s="266"/>
      <c r="Z150" s="266"/>
    </row>
    <row r="151" spans="2:26" ht="13.75" customHeight="1">
      <c r="B151" s="29"/>
      <c r="C151" s="30" t="s">
        <v>98</v>
      </c>
      <c r="D151" s="126">
        <v>13286</v>
      </c>
      <c r="E151" s="78">
        <v>0</v>
      </c>
      <c r="F151" s="78">
        <v>0</v>
      </c>
      <c r="G151" s="127">
        <v>13273</v>
      </c>
      <c r="H151" s="126">
        <v>6198</v>
      </c>
      <c r="I151" s="181">
        <f t="shared" si="7"/>
        <v>46.696300760943267</v>
      </c>
      <c r="J151" s="127">
        <v>748</v>
      </c>
      <c r="K151" s="127">
        <v>0</v>
      </c>
      <c r="L151" s="127">
        <v>3</v>
      </c>
      <c r="M151" s="185"/>
      <c r="N151" s="181">
        <f t="shared" si="8"/>
        <v>2.2580159566460936E-2</v>
      </c>
      <c r="O151" s="128">
        <v>10</v>
      </c>
    </row>
    <row r="152" spans="2:26" ht="13.75" customHeight="1">
      <c r="B152" s="29"/>
      <c r="C152" s="58" t="s">
        <v>143</v>
      </c>
      <c r="D152" s="85">
        <v>210</v>
      </c>
      <c r="E152" s="78">
        <v>0</v>
      </c>
      <c r="F152" s="78">
        <v>0</v>
      </c>
      <c r="G152" s="81">
        <v>209</v>
      </c>
      <c r="H152" s="85">
        <v>137</v>
      </c>
      <c r="I152" s="181">
        <f t="shared" si="7"/>
        <v>65.550239234449762</v>
      </c>
      <c r="J152" s="81">
        <v>6</v>
      </c>
      <c r="K152" s="78">
        <v>0</v>
      </c>
      <c r="L152" s="78">
        <v>1</v>
      </c>
      <c r="M152" s="182"/>
      <c r="N152" s="181">
        <f t="shared" si="8"/>
        <v>0.47619047619047622</v>
      </c>
      <c r="O152" s="94">
        <v>0</v>
      </c>
    </row>
    <row r="153" spans="2:26" ht="13.75" customHeight="1">
      <c r="B153" s="29"/>
      <c r="C153" s="30" t="s">
        <v>99</v>
      </c>
      <c r="D153" s="85">
        <v>69</v>
      </c>
      <c r="E153" s="78">
        <v>0</v>
      </c>
      <c r="F153" s="78">
        <v>0</v>
      </c>
      <c r="G153" s="81">
        <v>69</v>
      </c>
      <c r="H153" s="78">
        <v>10</v>
      </c>
      <c r="I153" s="181">
        <f t="shared" si="7"/>
        <v>14.492753623188406</v>
      </c>
      <c r="J153" s="78">
        <v>1</v>
      </c>
      <c r="K153" s="78">
        <v>0</v>
      </c>
      <c r="L153" s="78">
        <v>0</v>
      </c>
      <c r="M153" s="182"/>
      <c r="N153" s="181">
        <f t="shared" si="8"/>
        <v>0</v>
      </c>
      <c r="O153" s="94">
        <v>0</v>
      </c>
    </row>
    <row r="154" spans="2:26" ht="13.75" customHeight="1">
      <c r="B154" s="29"/>
      <c r="C154" s="55" t="s">
        <v>291</v>
      </c>
      <c r="D154" s="85">
        <v>28</v>
      </c>
      <c r="E154" s="78">
        <v>0</v>
      </c>
      <c r="F154" s="78">
        <v>0</v>
      </c>
      <c r="G154" s="81">
        <v>28</v>
      </c>
      <c r="H154" s="85">
        <v>19</v>
      </c>
      <c r="I154" s="181">
        <f t="shared" si="7"/>
        <v>67.857142857142861</v>
      </c>
      <c r="J154" s="78">
        <v>0</v>
      </c>
      <c r="K154" s="78">
        <v>0</v>
      </c>
      <c r="L154" s="78">
        <v>0</v>
      </c>
      <c r="M154" s="182"/>
      <c r="N154" s="181">
        <f t="shared" si="8"/>
        <v>0</v>
      </c>
      <c r="O154" s="94">
        <v>0</v>
      </c>
    </row>
    <row r="155" spans="2:26" ht="13.75" customHeight="1">
      <c r="B155" s="29"/>
      <c r="C155" s="58" t="s">
        <v>149</v>
      </c>
      <c r="D155" s="85">
        <v>5737</v>
      </c>
      <c r="E155" s="78">
        <v>0</v>
      </c>
      <c r="F155" s="78">
        <v>0</v>
      </c>
      <c r="G155" s="81">
        <v>5726</v>
      </c>
      <c r="H155" s="85">
        <v>5522</v>
      </c>
      <c r="I155" s="181">
        <f t="shared" si="7"/>
        <v>96.437303527768066</v>
      </c>
      <c r="J155" s="81">
        <v>7</v>
      </c>
      <c r="K155" s="81">
        <v>10</v>
      </c>
      <c r="L155" s="78">
        <v>0</v>
      </c>
      <c r="M155" s="182"/>
      <c r="N155" s="181">
        <f t="shared" si="8"/>
        <v>0</v>
      </c>
      <c r="O155" s="94">
        <v>1</v>
      </c>
    </row>
    <row r="156" spans="2:26" ht="13.75" customHeight="1">
      <c r="B156" s="29"/>
      <c r="C156" s="30" t="s">
        <v>100</v>
      </c>
      <c r="D156" s="85">
        <v>8620</v>
      </c>
      <c r="E156" s="78">
        <v>0</v>
      </c>
      <c r="F156" s="78">
        <v>0</v>
      </c>
      <c r="G156" s="81">
        <v>8490</v>
      </c>
      <c r="H156" s="85">
        <v>6617</v>
      </c>
      <c r="I156" s="181">
        <f t="shared" si="7"/>
        <v>77.938751472320376</v>
      </c>
      <c r="J156" s="81">
        <v>372</v>
      </c>
      <c r="K156" s="85">
        <v>100</v>
      </c>
      <c r="L156" s="78">
        <v>2</v>
      </c>
      <c r="M156" s="182"/>
      <c r="N156" s="181">
        <f t="shared" si="8"/>
        <v>2.3201856148491878E-2</v>
      </c>
      <c r="O156" s="82">
        <v>28</v>
      </c>
    </row>
    <row r="157" spans="2:26" ht="13.75" customHeight="1">
      <c r="B157" s="29"/>
      <c r="C157" s="58" t="s">
        <v>95</v>
      </c>
      <c r="D157" s="85">
        <f>D148-D149-D150-D151-D152-D153-D154-D155-D156</f>
        <v>4484</v>
      </c>
      <c r="E157" s="78">
        <v>0</v>
      </c>
      <c r="F157" s="78">
        <v>0</v>
      </c>
      <c r="G157" s="85">
        <f>G148-G149-G150-G151-G152-G153-G154-G155-G156</f>
        <v>4095</v>
      </c>
      <c r="H157" s="85">
        <f>H148-H149-H150-H151-H152-H153-H154-H155-H156</f>
        <v>3098</v>
      </c>
      <c r="I157" s="181">
        <f t="shared" si="7"/>
        <v>75.653235653235654</v>
      </c>
      <c r="J157" s="81">
        <f>J148-SUM(J149:J156)</f>
        <v>203</v>
      </c>
      <c r="K157" s="81">
        <f>K148-SUM(K149:K156)</f>
        <v>360</v>
      </c>
      <c r="L157" s="81">
        <v>4</v>
      </c>
      <c r="M157" s="182"/>
      <c r="N157" s="181">
        <f t="shared" si="8"/>
        <v>8.9206066012488858E-2</v>
      </c>
      <c r="O157" s="82">
        <f>O148-SUM(O149:O156)</f>
        <v>25</v>
      </c>
    </row>
    <row r="158" spans="2:26" ht="13.75" customHeight="1">
      <c r="B158" s="146" t="s">
        <v>0</v>
      </c>
      <c r="C158" s="148"/>
      <c r="D158" s="130" t="s">
        <v>30</v>
      </c>
      <c r="E158" s="130"/>
      <c r="F158" s="130"/>
      <c r="G158" s="130" t="s">
        <v>31</v>
      </c>
      <c r="H158" s="130" t="s">
        <v>32</v>
      </c>
      <c r="I158" s="130" t="s">
        <v>33</v>
      </c>
      <c r="J158" s="130" t="s">
        <v>34</v>
      </c>
      <c r="K158" s="130" t="s">
        <v>35</v>
      </c>
      <c r="L158" s="130" t="s">
        <v>2</v>
      </c>
      <c r="M158" s="194"/>
      <c r="N158" s="130" t="s">
        <v>2</v>
      </c>
      <c r="O158" s="195" t="s">
        <v>29</v>
      </c>
    </row>
    <row r="159" spans="2:26" s="1" customFormat="1" ht="13.6">
      <c r="B159" s="70" t="s">
        <v>159</v>
      </c>
      <c r="C159" s="70" t="s">
        <v>162</v>
      </c>
      <c r="E159" s="70"/>
      <c r="F159" s="70"/>
      <c r="G159" s="70"/>
      <c r="H159" s="70"/>
      <c r="I159" s="70"/>
      <c r="J159" s="70"/>
      <c r="K159" s="70"/>
      <c r="L159" s="70"/>
      <c r="M159" s="70"/>
      <c r="N159" s="70"/>
      <c r="O159" s="70"/>
      <c r="P159" s="71"/>
    </row>
    <row r="160" spans="2:26" s="1" customFormat="1" ht="13.6">
      <c r="B160" s="71" t="s">
        <v>161</v>
      </c>
      <c r="C160" s="72" t="s">
        <v>164</v>
      </c>
      <c r="E160" s="72"/>
      <c r="F160" s="72"/>
      <c r="G160" s="72"/>
      <c r="H160" s="72"/>
      <c r="I160" s="72"/>
      <c r="J160" s="72"/>
      <c r="K160" s="72"/>
      <c r="L160" s="72"/>
      <c r="M160" s="72"/>
      <c r="N160" s="72"/>
      <c r="O160" s="72"/>
      <c r="P160" s="72"/>
    </row>
    <row r="161" spans="2:26" s="1" customFormat="1" ht="13.6">
      <c r="B161" s="71" t="s">
        <v>163</v>
      </c>
      <c r="C161" s="72" t="s">
        <v>168</v>
      </c>
      <c r="E161" s="72"/>
      <c r="F161" s="72"/>
      <c r="G161" s="72"/>
      <c r="H161" s="72"/>
      <c r="I161" s="72"/>
      <c r="J161" s="72"/>
      <c r="K161" s="72"/>
      <c r="L161" s="72"/>
      <c r="M161" s="72"/>
      <c r="N161" s="72"/>
      <c r="O161" s="72"/>
      <c r="P161" s="72"/>
    </row>
    <row r="162" spans="2:26" s="1" customFormat="1" ht="13.6">
      <c r="B162" s="204" t="s">
        <v>184</v>
      </c>
      <c r="C162" s="72" t="s">
        <v>347</v>
      </c>
      <c r="E162" s="72"/>
      <c r="F162" s="72"/>
      <c r="G162" s="72"/>
      <c r="H162" s="72"/>
      <c r="I162" s="72"/>
      <c r="J162" s="72"/>
      <c r="K162" s="72"/>
      <c r="L162" s="72"/>
      <c r="M162" s="72"/>
      <c r="N162" s="72"/>
      <c r="O162" s="72"/>
      <c r="P162" s="72"/>
    </row>
    <row r="163" spans="2:26" s="1" customFormat="1" ht="13.6">
      <c r="B163" s="71" t="s">
        <v>175</v>
      </c>
      <c r="C163" s="71" t="s">
        <v>176</v>
      </c>
      <c r="E163" s="71"/>
      <c r="F163" s="71"/>
      <c r="G163" s="71"/>
      <c r="H163" s="71"/>
      <c r="I163" s="71"/>
      <c r="J163" s="71"/>
      <c r="K163" s="71"/>
      <c r="L163" s="71"/>
      <c r="M163" s="71"/>
      <c r="N163" s="71"/>
      <c r="O163" s="71"/>
      <c r="P163" s="71"/>
    </row>
    <row r="164" spans="2:26" ht="13.75" customHeight="1">
      <c r="B164" s="283"/>
      <c r="C164" s="284"/>
      <c r="D164" s="284"/>
      <c r="E164" s="284"/>
      <c r="F164" s="284"/>
      <c r="G164" s="284"/>
      <c r="H164" s="284"/>
      <c r="I164" s="284"/>
      <c r="J164" s="284"/>
      <c r="K164" s="284"/>
      <c r="L164" s="284"/>
      <c r="M164" s="284"/>
      <c r="N164" s="284"/>
      <c r="O164" s="284"/>
    </row>
    <row r="165" spans="2:26" ht="13.75" customHeight="1">
      <c r="B165" s="139"/>
      <c r="C165" s="37"/>
      <c r="D165" s="37"/>
      <c r="E165" s="37"/>
      <c r="F165" s="37"/>
      <c r="G165" s="37"/>
      <c r="H165" s="37"/>
      <c r="I165" s="37"/>
      <c r="J165" s="37"/>
      <c r="K165" s="37"/>
      <c r="L165" s="37"/>
      <c r="M165" s="37"/>
      <c r="N165" s="37"/>
      <c r="O165" s="37"/>
      <c r="Q165" s="196"/>
      <c r="R165" s="196"/>
      <c r="S165" s="196"/>
      <c r="T165" s="196"/>
      <c r="U165" s="196"/>
      <c r="V165" s="196"/>
      <c r="W165" s="196"/>
      <c r="X165" s="196"/>
      <c r="Y165" s="196"/>
      <c r="Z165" s="196"/>
    </row>
    <row r="166" spans="2:26" ht="13.75" customHeight="1" thickBot="1">
      <c r="B166" s="285" t="s">
        <v>340</v>
      </c>
      <c r="C166" s="285"/>
      <c r="D166" s="140"/>
      <c r="E166" s="140"/>
      <c r="F166" s="140"/>
      <c r="G166" s="140"/>
      <c r="H166" s="140"/>
      <c r="I166" s="140"/>
      <c r="J166" s="140"/>
      <c r="K166" s="140"/>
      <c r="L166" s="141"/>
      <c r="M166" s="286" t="s">
        <v>344</v>
      </c>
      <c r="N166" s="286"/>
      <c r="O166" s="286"/>
      <c r="Q166" s="280" t="s">
        <v>260</v>
      </c>
      <c r="R166" s="280"/>
      <c r="S166" s="280"/>
      <c r="X166" s="272" t="s">
        <v>344</v>
      </c>
      <c r="Y166" s="272"/>
      <c r="Z166" s="272"/>
    </row>
    <row r="167" spans="2:26" ht="13.75" customHeight="1" thickTop="1">
      <c r="B167" s="287" t="s">
        <v>324</v>
      </c>
      <c r="C167" s="288"/>
      <c r="D167" s="259" t="s">
        <v>326</v>
      </c>
      <c r="E167" s="223" t="s">
        <v>271</v>
      </c>
      <c r="F167" s="224"/>
      <c r="G167" s="224"/>
      <c r="H167" s="224"/>
      <c r="I167" s="224"/>
      <c r="J167" s="224"/>
      <c r="K167" s="225"/>
      <c r="L167" s="259" t="s">
        <v>337</v>
      </c>
      <c r="M167" s="274" t="s">
        <v>285</v>
      </c>
      <c r="N167" s="216"/>
      <c r="O167" s="226" t="s">
        <v>328</v>
      </c>
      <c r="Q167" s="215" t="s">
        <v>293</v>
      </c>
      <c r="R167" s="215"/>
      <c r="S167" s="216"/>
      <c r="T167" s="251" t="s">
        <v>294</v>
      </c>
      <c r="U167" s="253" t="s">
        <v>295</v>
      </c>
      <c r="V167" s="254"/>
      <c r="W167" s="255"/>
      <c r="X167" s="248" t="s">
        <v>236</v>
      </c>
      <c r="Y167" s="256"/>
      <c r="Z167" s="248" t="s">
        <v>237</v>
      </c>
    </row>
    <row r="168" spans="2:26" ht="27.2">
      <c r="B168" s="289"/>
      <c r="C168" s="290"/>
      <c r="D168" s="222"/>
      <c r="E168" s="213" t="s">
        <v>269</v>
      </c>
      <c r="F168" s="228" t="s">
        <v>272</v>
      </c>
      <c r="G168" s="229"/>
      <c r="H168" s="229"/>
      <c r="I168" s="229"/>
      <c r="J168" s="230"/>
      <c r="K168" s="213" t="s">
        <v>335</v>
      </c>
      <c r="L168" s="222"/>
      <c r="M168" s="275"/>
      <c r="N168" s="218"/>
      <c r="O168" s="227"/>
      <c r="Q168" s="219"/>
      <c r="R168" s="219"/>
      <c r="S168" s="220"/>
      <c r="T168" s="252"/>
      <c r="U168" s="151" t="s">
        <v>297</v>
      </c>
      <c r="V168" s="113" t="s">
        <v>238</v>
      </c>
      <c r="W168" s="151" t="s">
        <v>298</v>
      </c>
      <c r="X168" s="249"/>
      <c r="Y168" s="257"/>
      <c r="Z168" s="249"/>
    </row>
    <row r="169" spans="2:26" ht="13.75" customHeight="1">
      <c r="B169" s="289"/>
      <c r="C169" s="290"/>
      <c r="D169" s="222"/>
      <c r="E169" s="222"/>
      <c r="F169" s="213" t="s">
        <v>327</v>
      </c>
      <c r="G169" s="213" t="s">
        <v>274</v>
      </c>
      <c r="H169" s="213" t="s">
        <v>275</v>
      </c>
      <c r="I169" s="213" t="s">
        <v>278</v>
      </c>
      <c r="J169" s="213" t="s">
        <v>280</v>
      </c>
      <c r="K169" s="214"/>
      <c r="L169" s="222"/>
      <c r="M169" s="275"/>
      <c r="N169" s="218"/>
      <c r="O169" s="227"/>
      <c r="Q169" s="232" t="s">
        <v>296</v>
      </c>
      <c r="R169" s="232"/>
      <c r="S169" s="233"/>
      <c r="T169" s="103">
        <v>13149</v>
      </c>
      <c r="U169" s="103">
        <v>11419</v>
      </c>
      <c r="V169" s="103">
        <v>1459</v>
      </c>
      <c r="W169" s="103">
        <v>45</v>
      </c>
      <c r="X169" s="103">
        <v>19</v>
      </c>
      <c r="Y169" s="154" t="s">
        <v>47</v>
      </c>
      <c r="Z169" s="103">
        <v>207</v>
      </c>
    </row>
    <row r="170" spans="2:26" ht="13.75" customHeight="1">
      <c r="B170" s="289"/>
      <c r="C170" s="290"/>
      <c r="D170" s="222"/>
      <c r="E170" s="222"/>
      <c r="F170" s="222"/>
      <c r="G170" s="214"/>
      <c r="H170" s="214"/>
      <c r="I170" s="214"/>
      <c r="J170" s="222"/>
      <c r="K170" s="214"/>
      <c r="L170" s="222"/>
      <c r="M170" s="275"/>
      <c r="N170" s="218"/>
      <c r="O170" s="227"/>
      <c r="Q170" s="60"/>
      <c r="R170" s="60"/>
      <c r="S170" s="61"/>
      <c r="T170" s="103"/>
      <c r="U170" s="115" t="s">
        <v>67</v>
      </c>
      <c r="V170" s="115" t="s">
        <v>56</v>
      </c>
      <c r="W170" s="103"/>
      <c r="X170" s="103"/>
      <c r="Y170" s="154"/>
      <c r="Z170" s="103"/>
    </row>
    <row r="171" spans="2:26" ht="13.75" customHeight="1">
      <c r="B171" s="289"/>
      <c r="C171" s="290"/>
      <c r="D171" s="222"/>
      <c r="E171" s="222"/>
      <c r="F171" s="222"/>
      <c r="G171" s="214"/>
      <c r="H171" s="214"/>
      <c r="I171" s="214"/>
      <c r="J171" s="222"/>
      <c r="K171" s="214"/>
      <c r="L171" s="222"/>
      <c r="M171" s="275"/>
      <c r="N171" s="218"/>
      <c r="O171" s="227"/>
      <c r="Q171" s="60"/>
      <c r="R171" s="232" t="s">
        <v>299</v>
      </c>
      <c r="S171" s="250"/>
      <c r="T171" s="103">
        <v>12258</v>
      </c>
      <c r="U171" s="103">
        <v>11419</v>
      </c>
      <c r="V171" s="103">
        <v>705</v>
      </c>
      <c r="W171" s="103">
        <v>0</v>
      </c>
      <c r="X171" s="103">
        <v>9</v>
      </c>
      <c r="Y171" s="154" t="s">
        <v>47</v>
      </c>
      <c r="Z171" s="103">
        <v>125</v>
      </c>
    </row>
    <row r="172" spans="2:26" ht="13.75" customHeight="1">
      <c r="B172" s="291"/>
      <c r="C172" s="292"/>
      <c r="D172" s="273"/>
      <c r="E172" s="273"/>
      <c r="F172" s="273"/>
      <c r="G172" s="39" t="s">
        <v>276</v>
      </c>
      <c r="H172" s="39" t="s">
        <v>277</v>
      </c>
      <c r="I172" s="39" t="s">
        <v>279</v>
      </c>
      <c r="J172" s="273"/>
      <c r="K172" s="260"/>
      <c r="L172" s="149" t="s">
        <v>336</v>
      </c>
      <c r="M172" s="276" t="s">
        <v>339</v>
      </c>
      <c r="N172" s="220"/>
      <c r="O172" s="258"/>
      <c r="Q172" s="60"/>
      <c r="R172" s="60"/>
      <c r="S172" s="60" t="s">
        <v>300</v>
      </c>
      <c r="T172" s="103">
        <v>357</v>
      </c>
      <c r="U172" s="103">
        <v>0</v>
      </c>
      <c r="V172" s="103">
        <v>322</v>
      </c>
      <c r="W172" s="103">
        <v>0</v>
      </c>
      <c r="X172" s="103">
        <v>3</v>
      </c>
      <c r="Y172" s="154" t="s">
        <v>68</v>
      </c>
      <c r="Z172" s="103">
        <v>32</v>
      </c>
    </row>
    <row r="173" spans="2:26" ht="13.75" customHeight="1">
      <c r="B173" s="281" t="s">
        <v>346</v>
      </c>
      <c r="C173" s="282"/>
      <c r="D173" s="116">
        <v>78951</v>
      </c>
      <c r="E173" s="118">
        <v>13</v>
      </c>
      <c r="F173" s="118">
        <v>99</v>
      </c>
      <c r="G173" s="118">
        <v>77815</v>
      </c>
      <c r="H173" s="116">
        <v>48565</v>
      </c>
      <c r="I173" s="181">
        <f>H173/G173*100</f>
        <v>62.410846237871873</v>
      </c>
      <c r="J173" s="118">
        <v>4069</v>
      </c>
      <c r="K173" s="118">
        <v>791</v>
      </c>
      <c r="L173" s="118">
        <v>69</v>
      </c>
      <c r="M173" s="122"/>
      <c r="N173" s="183">
        <f>L173/D173*100</f>
        <v>8.7395979784929884E-2</v>
      </c>
      <c r="O173" s="82">
        <v>164</v>
      </c>
      <c r="Q173" s="60"/>
      <c r="R173" s="60"/>
      <c r="S173" s="60" t="s">
        <v>301</v>
      </c>
      <c r="T173" s="103">
        <v>10897</v>
      </c>
      <c r="U173" s="103">
        <v>10883</v>
      </c>
      <c r="V173" s="103">
        <v>0</v>
      </c>
      <c r="W173" s="103">
        <v>0</v>
      </c>
      <c r="X173" s="103">
        <v>2</v>
      </c>
      <c r="Y173" s="161" t="s">
        <v>50</v>
      </c>
      <c r="Z173" s="103">
        <v>12</v>
      </c>
    </row>
    <row r="174" spans="2:26" ht="13.75" customHeight="1">
      <c r="B174" s="46"/>
      <c r="C174" s="38"/>
      <c r="D174" s="85"/>
      <c r="E174" s="81"/>
      <c r="F174" s="81"/>
      <c r="G174" s="81"/>
      <c r="H174" s="85"/>
      <c r="I174" s="181"/>
      <c r="J174" s="81"/>
      <c r="K174" s="81"/>
      <c r="L174" s="81"/>
      <c r="M174" s="122"/>
      <c r="N174" s="181"/>
      <c r="O174" s="82"/>
      <c r="Q174" s="60"/>
      <c r="R174" s="60"/>
      <c r="S174" s="60" t="s">
        <v>302</v>
      </c>
      <c r="T174" s="103">
        <v>43</v>
      </c>
      <c r="U174" s="103">
        <v>43</v>
      </c>
      <c r="V174" s="103">
        <v>0</v>
      </c>
      <c r="W174" s="103">
        <v>0</v>
      </c>
      <c r="X174" s="103">
        <v>0</v>
      </c>
      <c r="Y174" s="186"/>
      <c r="Z174" s="103">
        <v>0</v>
      </c>
    </row>
    <row r="175" spans="2:26" ht="13.75" customHeight="1">
      <c r="B175" s="231" t="s">
        <v>207</v>
      </c>
      <c r="C175" s="210"/>
      <c r="D175" s="85">
        <v>44728</v>
      </c>
      <c r="E175" s="81">
        <v>13</v>
      </c>
      <c r="F175" s="81">
        <v>98</v>
      </c>
      <c r="G175" s="81">
        <v>44309</v>
      </c>
      <c r="H175" s="85">
        <v>25433</v>
      </c>
      <c r="I175" s="181">
        <f t="shared" ref="I175:I187" si="9">H175/G175*100</f>
        <v>57.399173982712313</v>
      </c>
      <c r="J175" s="81">
        <v>2845</v>
      </c>
      <c r="K175" s="81">
        <v>149</v>
      </c>
      <c r="L175" s="81">
        <v>55</v>
      </c>
      <c r="M175" s="122"/>
      <c r="N175" s="181">
        <f t="shared" ref="N175:N187" si="10">L175/D175*100</f>
        <v>0.12296548023609372</v>
      </c>
      <c r="O175" s="82">
        <v>104</v>
      </c>
      <c r="Q175" s="60"/>
      <c r="R175" s="60"/>
      <c r="S175" s="30" t="s">
        <v>153</v>
      </c>
      <c r="T175" s="103">
        <v>370</v>
      </c>
      <c r="U175" s="103">
        <v>324</v>
      </c>
      <c r="V175" s="103">
        <v>46</v>
      </c>
      <c r="W175" s="103">
        <v>0</v>
      </c>
      <c r="X175" s="103">
        <v>0</v>
      </c>
      <c r="Y175" s="186"/>
      <c r="Z175" s="103">
        <v>0</v>
      </c>
    </row>
    <row r="176" spans="2:26" ht="13.75" customHeight="1">
      <c r="B176" s="29"/>
      <c r="C176" s="58" t="s">
        <v>92</v>
      </c>
      <c r="D176" s="85">
        <v>779</v>
      </c>
      <c r="E176" s="78">
        <v>9</v>
      </c>
      <c r="F176" s="81">
        <v>15</v>
      </c>
      <c r="G176" s="81">
        <v>742</v>
      </c>
      <c r="H176" s="85">
        <v>148</v>
      </c>
      <c r="I176" s="181">
        <f t="shared" si="9"/>
        <v>19.946091644204852</v>
      </c>
      <c r="J176" s="81">
        <v>43</v>
      </c>
      <c r="K176" s="78">
        <v>0</v>
      </c>
      <c r="L176" s="78">
        <v>4</v>
      </c>
      <c r="M176" s="122"/>
      <c r="N176" s="181">
        <f t="shared" si="10"/>
        <v>0.51347881899871628</v>
      </c>
      <c r="O176" s="82">
        <v>9</v>
      </c>
      <c r="Q176" s="60"/>
      <c r="R176" s="60"/>
      <c r="S176" s="60" t="s">
        <v>303</v>
      </c>
      <c r="T176" s="103">
        <v>10</v>
      </c>
      <c r="U176" s="103">
        <v>8</v>
      </c>
      <c r="V176" s="103">
        <v>2</v>
      </c>
      <c r="W176" s="103">
        <v>0</v>
      </c>
      <c r="X176" s="103">
        <v>0</v>
      </c>
      <c r="Y176" s="186"/>
      <c r="Z176" s="103">
        <v>0</v>
      </c>
    </row>
    <row r="177" spans="2:26" ht="13.75" customHeight="1">
      <c r="B177" s="29"/>
      <c r="C177" s="58" t="s">
        <v>208</v>
      </c>
      <c r="D177" s="85">
        <v>1830</v>
      </c>
      <c r="E177" s="78">
        <v>4</v>
      </c>
      <c r="F177" s="81">
        <v>80</v>
      </c>
      <c r="G177" s="78">
        <v>1743</v>
      </c>
      <c r="H177" s="85">
        <v>175</v>
      </c>
      <c r="I177" s="181">
        <f t="shared" si="9"/>
        <v>10.040160642570282</v>
      </c>
      <c r="J177" s="81">
        <v>63</v>
      </c>
      <c r="K177" s="78">
        <v>0</v>
      </c>
      <c r="L177" s="78">
        <v>1</v>
      </c>
      <c r="M177" s="122"/>
      <c r="N177" s="181">
        <f t="shared" si="10"/>
        <v>5.4644808743169397E-2</v>
      </c>
      <c r="O177" s="94">
        <v>2</v>
      </c>
      <c r="Q177" s="60"/>
      <c r="R177" s="60"/>
      <c r="S177" s="60" t="s">
        <v>306</v>
      </c>
      <c r="T177" s="103">
        <v>249</v>
      </c>
      <c r="U177" s="103">
        <v>0</v>
      </c>
      <c r="V177" s="103">
        <v>171</v>
      </c>
      <c r="W177" s="103">
        <v>0</v>
      </c>
      <c r="X177" s="103">
        <v>3</v>
      </c>
      <c r="Y177" s="154" t="s">
        <v>53</v>
      </c>
      <c r="Z177" s="103">
        <v>75</v>
      </c>
    </row>
    <row r="178" spans="2:26" ht="13.75" customHeight="1">
      <c r="B178" s="29"/>
      <c r="C178" s="58" t="s">
        <v>209</v>
      </c>
      <c r="D178" s="85">
        <v>5827</v>
      </c>
      <c r="E178" s="78">
        <v>0</v>
      </c>
      <c r="F178" s="78">
        <v>0</v>
      </c>
      <c r="G178" s="81">
        <v>5753</v>
      </c>
      <c r="H178" s="85">
        <v>3458</v>
      </c>
      <c r="I178" s="181">
        <f t="shared" si="9"/>
        <v>60.107769859203898</v>
      </c>
      <c r="J178" s="81">
        <v>562</v>
      </c>
      <c r="K178" s="81">
        <v>58</v>
      </c>
      <c r="L178" s="81">
        <v>6</v>
      </c>
      <c r="M178" s="122"/>
      <c r="N178" s="181">
        <f t="shared" si="10"/>
        <v>0.10296893770379267</v>
      </c>
      <c r="O178" s="82">
        <v>10</v>
      </c>
      <c r="Q178" s="60"/>
      <c r="R178" s="60"/>
      <c r="S178" s="60" t="s">
        <v>305</v>
      </c>
      <c r="T178" s="103">
        <v>332</v>
      </c>
      <c r="U178" s="103">
        <v>161</v>
      </c>
      <c r="V178" s="103">
        <v>164</v>
      </c>
      <c r="W178" s="103">
        <v>0</v>
      </c>
      <c r="X178" s="103">
        <v>1</v>
      </c>
      <c r="Y178" s="161" t="s">
        <v>69</v>
      </c>
      <c r="Z178" s="103">
        <v>6</v>
      </c>
    </row>
    <row r="179" spans="2:26" ht="13.75" customHeight="1">
      <c r="B179" s="29"/>
      <c r="C179" s="58" t="s">
        <v>128</v>
      </c>
      <c r="D179" s="85">
        <v>2608</v>
      </c>
      <c r="E179" s="78">
        <v>0</v>
      </c>
      <c r="F179" s="78">
        <v>0</v>
      </c>
      <c r="G179" s="81">
        <v>2599</v>
      </c>
      <c r="H179" s="85">
        <v>1593</v>
      </c>
      <c r="I179" s="181">
        <f t="shared" si="9"/>
        <v>61.292804924971144</v>
      </c>
      <c r="J179" s="81">
        <v>214</v>
      </c>
      <c r="K179" s="78">
        <v>0</v>
      </c>
      <c r="L179" s="81">
        <v>5</v>
      </c>
      <c r="M179" s="122"/>
      <c r="N179" s="181">
        <f t="shared" si="10"/>
        <v>0.19171779141104295</v>
      </c>
      <c r="O179" s="82">
        <v>4</v>
      </c>
      <c r="Q179" s="60"/>
      <c r="R179" s="232" t="s">
        <v>304</v>
      </c>
      <c r="S179" s="233"/>
      <c r="T179" s="103">
        <v>891</v>
      </c>
      <c r="U179" s="103">
        <v>0</v>
      </c>
      <c r="V179" s="103">
        <v>754</v>
      </c>
      <c r="W179" s="103">
        <v>45</v>
      </c>
      <c r="X179" s="103">
        <v>10</v>
      </c>
      <c r="Y179" s="154" t="s">
        <v>70</v>
      </c>
      <c r="Z179" s="103">
        <v>82</v>
      </c>
    </row>
    <row r="180" spans="2:26" ht="13.75" customHeight="1">
      <c r="B180" s="29"/>
      <c r="C180" s="58" t="s">
        <v>286</v>
      </c>
      <c r="D180" s="85">
        <v>11288</v>
      </c>
      <c r="E180" s="78">
        <v>0</v>
      </c>
      <c r="F180" s="78">
        <v>0</v>
      </c>
      <c r="G180" s="81">
        <v>11274</v>
      </c>
      <c r="H180" s="85">
        <v>5024</v>
      </c>
      <c r="I180" s="181">
        <f t="shared" si="9"/>
        <v>44.562710661699484</v>
      </c>
      <c r="J180" s="81">
        <v>777</v>
      </c>
      <c r="K180" s="78">
        <v>0</v>
      </c>
      <c r="L180" s="78">
        <v>3</v>
      </c>
      <c r="M180" s="122"/>
      <c r="N180" s="181">
        <f t="shared" si="10"/>
        <v>2.657689581856839E-2</v>
      </c>
      <c r="O180" s="82">
        <v>11</v>
      </c>
      <c r="Q180" s="60"/>
      <c r="R180" s="60"/>
      <c r="S180" s="30" t="s">
        <v>96</v>
      </c>
      <c r="T180" s="103">
        <v>12</v>
      </c>
      <c r="U180" s="103">
        <v>0</v>
      </c>
      <c r="V180" s="103">
        <v>11</v>
      </c>
      <c r="W180" s="103">
        <v>0</v>
      </c>
      <c r="X180" s="103">
        <v>0</v>
      </c>
      <c r="Y180" s="186"/>
      <c r="Z180" s="103">
        <v>1</v>
      </c>
    </row>
    <row r="181" spans="2:26" ht="13.75" customHeight="1">
      <c r="B181" s="29"/>
      <c r="C181" s="58" t="s">
        <v>287</v>
      </c>
      <c r="D181" s="85">
        <v>4945</v>
      </c>
      <c r="E181" s="78">
        <v>0</v>
      </c>
      <c r="F181" s="78">
        <v>0</v>
      </c>
      <c r="G181" s="81">
        <v>4932</v>
      </c>
      <c r="H181" s="85">
        <v>2353</v>
      </c>
      <c r="I181" s="181">
        <f t="shared" si="9"/>
        <v>47.708840227088402</v>
      </c>
      <c r="J181" s="81">
        <v>341</v>
      </c>
      <c r="K181" s="78">
        <v>0</v>
      </c>
      <c r="L181" s="78">
        <v>4</v>
      </c>
      <c r="M181" s="122"/>
      <c r="N181" s="181">
        <f t="shared" si="10"/>
        <v>8.0889787664307378E-2</v>
      </c>
      <c r="O181" s="82">
        <v>9</v>
      </c>
      <c r="Q181" s="62"/>
      <c r="R181" s="62"/>
      <c r="S181" s="30" t="s">
        <v>97</v>
      </c>
      <c r="T181" s="103">
        <v>119</v>
      </c>
      <c r="U181" s="103">
        <v>0</v>
      </c>
      <c r="V181" s="103">
        <v>115</v>
      </c>
      <c r="W181" s="103">
        <v>0</v>
      </c>
      <c r="X181" s="103">
        <v>0</v>
      </c>
      <c r="Y181" s="186"/>
      <c r="Z181" s="103">
        <v>4</v>
      </c>
    </row>
    <row r="182" spans="2:26" ht="13.75" customHeight="1">
      <c r="B182" s="29"/>
      <c r="C182" s="58" t="s">
        <v>288</v>
      </c>
      <c r="D182" s="85">
        <v>2052</v>
      </c>
      <c r="E182" s="78">
        <v>0</v>
      </c>
      <c r="F182" s="78">
        <v>0</v>
      </c>
      <c r="G182" s="81">
        <v>2036</v>
      </c>
      <c r="H182" s="85">
        <v>1043</v>
      </c>
      <c r="I182" s="181">
        <f t="shared" si="9"/>
        <v>51.227897838899807</v>
      </c>
      <c r="J182" s="81">
        <v>154</v>
      </c>
      <c r="K182" s="78">
        <v>4</v>
      </c>
      <c r="L182" s="81">
        <v>8</v>
      </c>
      <c r="M182" s="122"/>
      <c r="N182" s="181">
        <f t="shared" si="10"/>
        <v>0.38986354775828458</v>
      </c>
      <c r="O182" s="94">
        <v>4</v>
      </c>
      <c r="Q182" s="62"/>
      <c r="R182" s="62"/>
      <c r="S182" s="30" t="s">
        <v>100</v>
      </c>
      <c r="T182" s="103">
        <v>450</v>
      </c>
      <c r="U182" s="103">
        <v>0</v>
      </c>
      <c r="V182" s="103">
        <v>391</v>
      </c>
      <c r="W182" s="103">
        <v>0</v>
      </c>
      <c r="X182" s="103">
        <v>8</v>
      </c>
      <c r="Y182" s="154" t="s">
        <v>60</v>
      </c>
      <c r="Z182" s="103">
        <v>51</v>
      </c>
    </row>
    <row r="183" spans="2:26" ht="13.75" customHeight="1">
      <c r="B183" s="29"/>
      <c r="C183" s="58" t="s">
        <v>93</v>
      </c>
      <c r="D183" s="85">
        <v>517</v>
      </c>
      <c r="E183" s="78">
        <v>0</v>
      </c>
      <c r="F183" s="78">
        <v>3</v>
      </c>
      <c r="G183" s="81">
        <v>509</v>
      </c>
      <c r="H183" s="85">
        <v>160</v>
      </c>
      <c r="I183" s="181">
        <f t="shared" si="9"/>
        <v>31.43418467583497</v>
      </c>
      <c r="J183" s="81">
        <v>63</v>
      </c>
      <c r="K183" s="78">
        <v>0</v>
      </c>
      <c r="L183" s="78">
        <v>4</v>
      </c>
      <c r="M183" s="122"/>
      <c r="N183" s="181">
        <f t="shared" si="10"/>
        <v>0.77369439071566737</v>
      </c>
      <c r="O183" s="94">
        <v>1</v>
      </c>
      <c r="Q183" s="63"/>
      <c r="R183" s="63"/>
      <c r="S183" s="152" t="s">
        <v>95</v>
      </c>
      <c r="T183" s="124">
        <v>310</v>
      </c>
      <c r="U183" s="124">
        <v>0</v>
      </c>
      <c r="V183" s="124">
        <v>237</v>
      </c>
      <c r="W183" s="124">
        <v>45</v>
      </c>
      <c r="X183" s="124">
        <v>2</v>
      </c>
      <c r="Y183" s="166" t="s">
        <v>71</v>
      </c>
      <c r="Z183" s="124">
        <v>26</v>
      </c>
    </row>
    <row r="184" spans="2:26" ht="13.75" customHeight="1">
      <c r="B184" s="29"/>
      <c r="C184" s="58" t="s">
        <v>289</v>
      </c>
      <c r="D184" s="79">
        <v>242</v>
      </c>
      <c r="E184" s="78">
        <v>0</v>
      </c>
      <c r="F184" s="78">
        <v>0</v>
      </c>
      <c r="G184" s="78">
        <v>241</v>
      </c>
      <c r="H184" s="79">
        <v>204</v>
      </c>
      <c r="I184" s="181">
        <f t="shared" si="9"/>
        <v>84.647302904564313</v>
      </c>
      <c r="J184" s="78">
        <v>4</v>
      </c>
      <c r="K184" s="78">
        <v>0</v>
      </c>
      <c r="L184" s="78">
        <v>0</v>
      </c>
      <c r="M184" s="122"/>
      <c r="N184" s="181">
        <f t="shared" si="10"/>
        <v>0</v>
      </c>
      <c r="O184" s="94">
        <v>1</v>
      </c>
      <c r="Q184" s="243" t="s">
        <v>159</v>
      </c>
      <c r="R184" s="243"/>
      <c r="S184" s="270" t="s">
        <v>319</v>
      </c>
      <c r="T184" s="270"/>
      <c r="U184" s="270"/>
      <c r="V184" s="270"/>
      <c r="W184" s="270"/>
      <c r="X184" s="270"/>
      <c r="Y184" s="270"/>
      <c r="Z184" s="270"/>
    </row>
    <row r="185" spans="2:26" ht="13.75" customHeight="1">
      <c r="B185" s="29"/>
      <c r="C185" s="30" t="s">
        <v>290</v>
      </c>
      <c r="D185" s="126">
        <v>605</v>
      </c>
      <c r="E185" s="127">
        <v>0</v>
      </c>
      <c r="F185" s="127">
        <v>0</v>
      </c>
      <c r="G185" s="127">
        <v>602</v>
      </c>
      <c r="H185" s="126">
        <v>312</v>
      </c>
      <c r="I185" s="181">
        <f t="shared" si="9"/>
        <v>51.82724252491694</v>
      </c>
      <c r="J185" s="127">
        <v>50</v>
      </c>
      <c r="K185" s="78">
        <v>2</v>
      </c>
      <c r="L185" s="78">
        <v>1</v>
      </c>
      <c r="M185" s="122"/>
      <c r="N185" s="181">
        <f t="shared" si="10"/>
        <v>0.16528925619834711</v>
      </c>
      <c r="O185" s="94">
        <v>0</v>
      </c>
      <c r="Q185" s="69"/>
      <c r="R185" s="69"/>
      <c r="S185" s="266" t="s">
        <v>320</v>
      </c>
      <c r="T185" s="266"/>
      <c r="U185" s="266"/>
      <c r="V185" s="266"/>
      <c r="W185" s="266"/>
      <c r="X185" s="266"/>
      <c r="Y185" s="266"/>
      <c r="Z185" s="266"/>
    </row>
    <row r="186" spans="2:26" ht="40.75">
      <c r="B186" s="29"/>
      <c r="C186" s="30" t="s">
        <v>318</v>
      </c>
      <c r="D186" s="85">
        <v>8610</v>
      </c>
      <c r="E186" s="78">
        <v>0</v>
      </c>
      <c r="F186" s="78">
        <v>0</v>
      </c>
      <c r="G186" s="81">
        <v>8497</v>
      </c>
      <c r="H186" s="85">
        <v>7353</v>
      </c>
      <c r="I186" s="181">
        <f t="shared" si="9"/>
        <v>86.536424620454284</v>
      </c>
      <c r="J186" s="81">
        <v>270</v>
      </c>
      <c r="K186" s="81">
        <v>61</v>
      </c>
      <c r="L186" s="81">
        <v>13</v>
      </c>
      <c r="M186" s="122"/>
      <c r="N186" s="181">
        <f t="shared" si="10"/>
        <v>0.15098722415795587</v>
      </c>
      <c r="O186" s="82">
        <v>39</v>
      </c>
      <c r="Q186" s="235" t="s">
        <v>161</v>
      </c>
      <c r="R186" s="235"/>
      <c r="S186" s="271" t="s">
        <v>313</v>
      </c>
      <c r="T186" s="271"/>
      <c r="U186" s="271"/>
      <c r="V186" s="271"/>
      <c r="W186" s="271"/>
      <c r="X186" s="271"/>
      <c r="Y186" s="271"/>
      <c r="Z186" s="271"/>
    </row>
    <row r="187" spans="2:26" ht="13.75" customHeight="1">
      <c r="B187" s="29"/>
      <c r="C187" s="58" t="s">
        <v>214</v>
      </c>
      <c r="D187" s="85">
        <f>D175-SUM(D176:D186)</f>
        <v>5425</v>
      </c>
      <c r="E187" s="78">
        <f>E175-SUM(E176:E186)</f>
        <v>0</v>
      </c>
      <c r="F187" s="78">
        <f>F175-SUM(F176:F186)</f>
        <v>0</v>
      </c>
      <c r="G187" s="85">
        <f>G175-SUM(G176:G186)</f>
        <v>5381</v>
      </c>
      <c r="H187" s="85">
        <f>H175-SUM(H176:H186)</f>
        <v>3610</v>
      </c>
      <c r="I187" s="181">
        <f t="shared" si="9"/>
        <v>67.087901876974541</v>
      </c>
      <c r="J187" s="85">
        <f>J175-SUM(J176:J186)</f>
        <v>304</v>
      </c>
      <c r="K187" s="85">
        <f>K175-SUM(K176:K186)</f>
        <v>24</v>
      </c>
      <c r="L187" s="85">
        <f>L175-SUM(L176:L186)</f>
        <v>6</v>
      </c>
      <c r="M187" s="122"/>
      <c r="N187" s="181">
        <f t="shared" si="10"/>
        <v>0.11059907834101382</v>
      </c>
      <c r="O187" s="86">
        <f>O175-SUM(O176:O186)</f>
        <v>14</v>
      </c>
      <c r="Q187" s="235" t="s">
        <v>163</v>
      </c>
      <c r="R187" s="235"/>
      <c r="S187" s="271" t="s">
        <v>314</v>
      </c>
      <c r="T187" s="271"/>
      <c r="U187" s="271"/>
      <c r="V187" s="271"/>
      <c r="W187" s="271"/>
      <c r="X187" s="271"/>
      <c r="Y187" s="271"/>
      <c r="Z187" s="271"/>
    </row>
    <row r="188" spans="2:26" ht="13.75" customHeight="1">
      <c r="B188" s="141"/>
      <c r="C188" s="46"/>
      <c r="D188" s="85"/>
      <c r="E188" s="78"/>
      <c r="F188" s="78"/>
      <c r="G188" s="81"/>
      <c r="H188" s="85"/>
      <c r="I188" s="181"/>
      <c r="J188" s="81"/>
      <c r="K188" s="81"/>
      <c r="L188" s="81"/>
      <c r="M188" s="122"/>
      <c r="N188" s="181"/>
      <c r="O188" s="82"/>
      <c r="Q188" s="267" t="s">
        <v>315</v>
      </c>
      <c r="R188" s="268"/>
      <c r="S188" s="269" t="s">
        <v>316</v>
      </c>
      <c r="T188" s="269"/>
      <c r="U188" s="269"/>
      <c r="V188" s="269"/>
      <c r="W188" s="269"/>
      <c r="X188" s="269"/>
      <c r="Y188" s="269"/>
      <c r="Z188" s="269"/>
    </row>
    <row r="189" spans="2:26" ht="13.75" customHeight="1">
      <c r="B189" s="231" t="s">
        <v>223</v>
      </c>
      <c r="C189" s="210"/>
      <c r="D189" s="85">
        <v>34223</v>
      </c>
      <c r="E189" s="78">
        <v>0</v>
      </c>
      <c r="F189" s="78">
        <v>1</v>
      </c>
      <c r="G189" s="81">
        <v>33506</v>
      </c>
      <c r="H189" s="85">
        <v>23132</v>
      </c>
      <c r="I189" s="181">
        <f t="shared" ref="I189:I198" si="11">H189/G189*100</f>
        <v>69.038381185459315</v>
      </c>
      <c r="J189" s="81">
        <v>1224</v>
      </c>
      <c r="K189" s="81">
        <v>642</v>
      </c>
      <c r="L189" s="81">
        <v>14</v>
      </c>
      <c r="M189" s="122"/>
      <c r="N189" s="181">
        <f t="shared" ref="N189:N198" si="12">L189/D189*100</f>
        <v>4.0908161178155045E-2</v>
      </c>
      <c r="O189" s="82">
        <v>60</v>
      </c>
      <c r="Q189" s="267" t="s">
        <v>317</v>
      </c>
      <c r="R189" s="268"/>
      <c r="S189" s="269" t="s">
        <v>321</v>
      </c>
      <c r="T189" s="269"/>
      <c r="U189" s="269"/>
      <c r="V189" s="269"/>
      <c r="W189" s="269"/>
      <c r="X189" s="269"/>
      <c r="Y189" s="269"/>
      <c r="Z189" s="269"/>
    </row>
    <row r="190" spans="2:26" ht="13.75" customHeight="1">
      <c r="B190" s="29"/>
      <c r="C190" s="30" t="s">
        <v>96</v>
      </c>
      <c r="D190" s="85">
        <v>320</v>
      </c>
      <c r="E190" s="78">
        <v>0</v>
      </c>
      <c r="F190" s="78">
        <v>0</v>
      </c>
      <c r="G190" s="81">
        <v>305</v>
      </c>
      <c r="H190" s="85">
        <v>301</v>
      </c>
      <c r="I190" s="181">
        <f t="shared" si="11"/>
        <v>98.688524590163937</v>
      </c>
      <c r="J190" s="81">
        <v>1</v>
      </c>
      <c r="K190" s="78">
        <v>11</v>
      </c>
      <c r="L190" s="78">
        <v>1</v>
      </c>
      <c r="M190" s="122"/>
      <c r="N190" s="181">
        <f t="shared" si="12"/>
        <v>0.3125</v>
      </c>
      <c r="O190" s="94">
        <v>3</v>
      </c>
      <c r="S190" s="269" t="s">
        <v>322</v>
      </c>
      <c r="T190" s="269"/>
      <c r="U190" s="269"/>
      <c r="V190" s="269"/>
      <c r="W190" s="269"/>
      <c r="X190" s="269"/>
      <c r="Y190" s="269"/>
      <c r="Z190" s="269"/>
    </row>
    <row r="191" spans="2:26" ht="13.75" customHeight="1">
      <c r="B191" s="29"/>
      <c r="C191" s="30" t="s">
        <v>97</v>
      </c>
      <c r="D191" s="85">
        <v>371</v>
      </c>
      <c r="E191" s="78">
        <v>0</v>
      </c>
      <c r="F191" s="78">
        <v>0</v>
      </c>
      <c r="G191" s="81">
        <v>356</v>
      </c>
      <c r="H191" s="85">
        <v>120</v>
      </c>
      <c r="I191" s="181">
        <f t="shared" si="11"/>
        <v>33.707865168539328</v>
      </c>
      <c r="J191" s="81">
        <v>13</v>
      </c>
      <c r="K191" s="78">
        <v>13</v>
      </c>
      <c r="L191" s="78">
        <v>1</v>
      </c>
      <c r="M191" s="122"/>
      <c r="N191" s="181">
        <f t="shared" si="12"/>
        <v>0.26954177897574128</v>
      </c>
      <c r="O191" s="94">
        <v>1</v>
      </c>
      <c r="Q191" s="235" t="s">
        <v>175</v>
      </c>
      <c r="R191" s="235"/>
      <c r="S191" s="266" t="s">
        <v>176</v>
      </c>
      <c r="T191" s="266"/>
      <c r="U191" s="266"/>
      <c r="V191" s="266"/>
      <c r="W191" s="266"/>
      <c r="X191" s="266"/>
      <c r="Y191" s="266"/>
      <c r="Z191" s="266"/>
    </row>
    <row r="192" spans="2:26" ht="13.75" customHeight="1">
      <c r="B192" s="29"/>
      <c r="C192" s="30" t="s">
        <v>98</v>
      </c>
      <c r="D192" s="126">
        <v>12182</v>
      </c>
      <c r="E192" s="78">
        <v>0</v>
      </c>
      <c r="F192" s="78">
        <v>0</v>
      </c>
      <c r="G192" s="127">
        <v>12170</v>
      </c>
      <c r="H192" s="126">
        <v>5623</v>
      </c>
      <c r="I192" s="181">
        <f t="shared" si="11"/>
        <v>46.203779786359902</v>
      </c>
      <c r="J192" s="127">
        <v>633</v>
      </c>
      <c r="K192" s="127">
        <v>0</v>
      </c>
      <c r="L192" s="127">
        <v>4</v>
      </c>
      <c r="M192" s="122"/>
      <c r="N192" s="181">
        <f t="shared" si="12"/>
        <v>3.2835330815957971E-2</v>
      </c>
      <c r="O192" s="128">
        <v>8</v>
      </c>
    </row>
    <row r="193" spans="2:26" ht="13.75" customHeight="1">
      <c r="B193" s="29"/>
      <c r="C193" s="58" t="s">
        <v>143</v>
      </c>
      <c r="D193" s="85">
        <v>335</v>
      </c>
      <c r="E193" s="78">
        <v>0</v>
      </c>
      <c r="F193" s="78">
        <v>0</v>
      </c>
      <c r="G193" s="81">
        <v>335</v>
      </c>
      <c r="H193" s="85">
        <v>239</v>
      </c>
      <c r="I193" s="181">
        <f t="shared" si="11"/>
        <v>71.343283582089555</v>
      </c>
      <c r="J193" s="81">
        <v>17</v>
      </c>
      <c r="K193" s="78">
        <v>0</v>
      </c>
      <c r="L193" s="78">
        <v>0</v>
      </c>
      <c r="M193" s="122"/>
      <c r="N193" s="181">
        <f t="shared" si="12"/>
        <v>0</v>
      </c>
      <c r="O193" s="94">
        <v>0</v>
      </c>
    </row>
    <row r="194" spans="2:26" ht="13.75" customHeight="1">
      <c r="B194" s="29"/>
      <c r="C194" s="30" t="s">
        <v>99</v>
      </c>
      <c r="D194" s="85">
        <v>83</v>
      </c>
      <c r="E194" s="78">
        <v>0</v>
      </c>
      <c r="F194" s="78">
        <v>1</v>
      </c>
      <c r="G194" s="81">
        <v>82</v>
      </c>
      <c r="H194" s="78">
        <v>9</v>
      </c>
      <c r="I194" s="181">
        <f t="shared" si="11"/>
        <v>10.975609756097562</v>
      </c>
      <c r="J194" s="78">
        <v>0</v>
      </c>
      <c r="K194" s="78">
        <v>0</v>
      </c>
      <c r="L194" s="78">
        <v>0</v>
      </c>
      <c r="M194" s="122"/>
      <c r="N194" s="181">
        <f t="shared" si="12"/>
        <v>0</v>
      </c>
      <c r="O194" s="94">
        <v>0</v>
      </c>
    </row>
    <row r="195" spans="2:26" ht="13.75" customHeight="1">
      <c r="B195" s="29"/>
      <c r="C195" s="55" t="s">
        <v>291</v>
      </c>
      <c r="D195" s="85">
        <v>19</v>
      </c>
      <c r="E195" s="78">
        <v>0</v>
      </c>
      <c r="F195" s="78">
        <v>0</v>
      </c>
      <c r="G195" s="81">
        <v>18</v>
      </c>
      <c r="H195" s="85">
        <v>15</v>
      </c>
      <c r="I195" s="181">
        <f t="shared" si="11"/>
        <v>83.333333333333343</v>
      </c>
      <c r="J195" s="78">
        <v>0</v>
      </c>
      <c r="K195" s="78">
        <v>0</v>
      </c>
      <c r="L195" s="78">
        <v>0</v>
      </c>
      <c r="M195" s="122"/>
      <c r="N195" s="181">
        <f t="shared" si="12"/>
        <v>0</v>
      </c>
      <c r="O195" s="94">
        <v>1</v>
      </c>
    </row>
    <row r="196" spans="2:26" ht="13.75" customHeight="1">
      <c r="B196" s="29"/>
      <c r="C196" s="58" t="s">
        <v>149</v>
      </c>
      <c r="D196" s="85">
        <v>7473</v>
      </c>
      <c r="E196" s="78">
        <v>0</v>
      </c>
      <c r="F196" s="78">
        <v>0</v>
      </c>
      <c r="G196" s="81">
        <v>7464</v>
      </c>
      <c r="H196" s="85">
        <v>7195</v>
      </c>
      <c r="I196" s="181">
        <f t="shared" si="11"/>
        <v>96.396034297963567</v>
      </c>
      <c r="J196" s="81">
        <v>5</v>
      </c>
      <c r="K196" s="81">
        <v>7</v>
      </c>
      <c r="L196" s="78">
        <v>1</v>
      </c>
      <c r="M196" s="122"/>
      <c r="N196" s="181">
        <f t="shared" si="12"/>
        <v>1.3381506757660913E-2</v>
      </c>
      <c r="O196" s="94">
        <v>1</v>
      </c>
    </row>
    <row r="197" spans="2:26" ht="13.75" customHeight="1">
      <c r="B197" s="29"/>
      <c r="C197" s="30" t="s">
        <v>100</v>
      </c>
      <c r="D197" s="85">
        <v>8086</v>
      </c>
      <c r="E197" s="78">
        <v>0</v>
      </c>
      <c r="F197" s="78">
        <v>0</v>
      </c>
      <c r="G197" s="81">
        <v>7893</v>
      </c>
      <c r="H197" s="85">
        <v>5938</v>
      </c>
      <c r="I197" s="181">
        <f t="shared" si="11"/>
        <v>75.231217534524262</v>
      </c>
      <c r="J197" s="81">
        <v>354</v>
      </c>
      <c r="K197" s="85">
        <v>164</v>
      </c>
      <c r="L197" s="78">
        <v>1</v>
      </c>
      <c r="M197" s="122"/>
      <c r="N197" s="181">
        <f t="shared" si="12"/>
        <v>1.2367054167697254E-2</v>
      </c>
      <c r="O197" s="82">
        <v>28</v>
      </c>
    </row>
    <row r="198" spans="2:26" ht="13.75" customHeight="1">
      <c r="B198" s="29"/>
      <c r="C198" s="58" t="s">
        <v>95</v>
      </c>
      <c r="D198" s="85">
        <f>D189-D190-D191-D192-D193-D194-D195-D196-D197</f>
        <v>5354</v>
      </c>
      <c r="E198" s="78">
        <v>0</v>
      </c>
      <c r="F198" s="78">
        <v>0</v>
      </c>
      <c r="G198" s="85">
        <f>G189-G190-G191-G192-G193-G194-G195-G196-G197</f>
        <v>4883</v>
      </c>
      <c r="H198" s="85">
        <f>H189-H190-H191-H192-H193-H194-H195-H196-H197</f>
        <v>3692</v>
      </c>
      <c r="I198" s="181">
        <f t="shared" si="11"/>
        <v>75.609256604546388</v>
      </c>
      <c r="J198" s="81">
        <f>J189-SUM(J190:J197)</f>
        <v>201</v>
      </c>
      <c r="K198" s="81">
        <f>K189-SUM(K190:K197)</f>
        <v>447</v>
      </c>
      <c r="L198" s="81">
        <f>L189-SUM(L190:L197)</f>
        <v>6</v>
      </c>
      <c r="M198" s="122"/>
      <c r="N198" s="181">
        <f t="shared" si="12"/>
        <v>0.11206574523720583</v>
      </c>
      <c r="O198" s="82">
        <f>O189-SUM(O190:O197)</f>
        <v>18</v>
      </c>
    </row>
    <row r="199" spans="2:26" ht="13.75" customHeight="1">
      <c r="B199" s="146" t="s">
        <v>0</v>
      </c>
      <c r="C199" s="148"/>
      <c r="D199" s="197">
        <v>356</v>
      </c>
      <c r="E199" s="130"/>
      <c r="F199" s="130"/>
      <c r="G199" s="197" t="s">
        <v>1</v>
      </c>
      <c r="H199" s="197">
        <v>226</v>
      </c>
      <c r="I199" s="198" t="s">
        <v>3</v>
      </c>
      <c r="J199" s="197">
        <v>18</v>
      </c>
      <c r="K199" s="197">
        <v>44</v>
      </c>
      <c r="L199" s="199">
        <v>2</v>
      </c>
      <c r="M199" s="187"/>
      <c r="N199" s="200">
        <f>L199/D199%</f>
        <v>0.5617977528089888</v>
      </c>
      <c r="O199" s="201" t="s">
        <v>2</v>
      </c>
    </row>
    <row r="200" spans="2:26" s="1" customFormat="1" ht="13.6">
      <c r="B200" s="70" t="s">
        <v>159</v>
      </c>
      <c r="C200" s="70" t="s">
        <v>162</v>
      </c>
      <c r="E200" s="70"/>
      <c r="F200" s="70"/>
      <c r="G200" s="70"/>
      <c r="H200" s="70"/>
      <c r="I200" s="70"/>
      <c r="J200" s="70"/>
      <c r="K200" s="70"/>
      <c r="L200" s="70"/>
      <c r="M200" s="70"/>
      <c r="N200" s="70"/>
      <c r="O200" s="70"/>
      <c r="P200" s="71"/>
    </row>
    <row r="201" spans="2:26" s="1" customFormat="1" ht="13.6">
      <c r="B201" s="71" t="s">
        <v>161</v>
      </c>
      <c r="C201" s="72" t="s">
        <v>164</v>
      </c>
      <c r="E201" s="72"/>
      <c r="F201" s="72"/>
      <c r="G201" s="72"/>
      <c r="H201" s="72"/>
      <c r="I201" s="72"/>
      <c r="J201" s="72"/>
      <c r="K201" s="72"/>
      <c r="L201" s="72"/>
      <c r="M201" s="72"/>
      <c r="N201" s="72"/>
      <c r="O201" s="72"/>
      <c r="P201" s="72"/>
    </row>
    <row r="202" spans="2:26" s="1" customFormat="1" ht="13.6">
      <c r="B202" s="71" t="s">
        <v>163</v>
      </c>
      <c r="C202" s="72" t="s">
        <v>168</v>
      </c>
      <c r="E202" s="72"/>
      <c r="F202" s="72"/>
      <c r="G202" s="72"/>
      <c r="H202" s="72"/>
      <c r="I202" s="72"/>
      <c r="J202" s="72"/>
      <c r="K202" s="72"/>
      <c r="L202" s="72"/>
      <c r="M202" s="72"/>
      <c r="N202" s="72"/>
      <c r="O202" s="72"/>
      <c r="P202" s="72"/>
    </row>
    <row r="203" spans="2:26" s="1" customFormat="1" ht="13.6">
      <c r="B203" s="204" t="s">
        <v>184</v>
      </c>
      <c r="C203" s="72" t="s">
        <v>347</v>
      </c>
      <c r="E203" s="72"/>
      <c r="F203" s="72"/>
      <c r="G203" s="72"/>
      <c r="H203" s="72"/>
      <c r="I203" s="72"/>
      <c r="J203" s="72"/>
      <c r="K203" s="72"/>
      <c r="L203" s="72"/>
      <c r="M203" s="72"/>
      <c r="N203" s="72"/>
      <c r="O203" s="72"/>
      <c r="P203" s="72"/>
    </row>
    <row r="204" spans="2:26" s="1" customFormat="1" ht="13.6">
      <c r="B204" s="71" t="s">
        <v>175</v>
      </c>
      <c r="C204" s="71" t="s">
        <v>176</v>
      </c>
      <c r="E204" s="71"/>
      <c r="F204" s="71"/>
      <c r="G204" s="71"/>
      <c r="H204" s="71"/>
      <c r="I204" s="71"/>
      <c r="J204" s="71"/>
      <c r="K204" s="71"/>
      <c r="L204" s="71"/>
      <c r="M204" s="71"/>
      <c r="N204" s="71"/>
      <c r="O204" s="71"/>
      <c r="P204" s="71"/>
    </row>
    <row r="205" spans="2:26" ht="13.75" customHeight="1">
      <c r="B205" s="283"/>
      <c r="C205" s="284"/>
      <c r="D205" s="284"/>
      <c r="E205" s="284"/>
      <c r="F205" s="284"/>
      <c r="G205" s="284"/>
      <c r="H205" s="284"/>
      <c r="I205" s="284"/>
      <c r="J205" s="284"/>
      <c r="K205" s="284"/>
      <c r="L205" s="284"/>
      <c r="M205" s="284"/>
      <c r="N205" s="284"/>
      <c r="O205" s="284"/>
    </row>
    <row r="206" spans="2:26" ht="13.75" customHeight="1">
      <c r="B206" s="139"/>
      <c r="C206" s="37"/>
      <c r="D206" s="37"/>
      <c r="E206" s="37"/>
      <c r="F206" s="37"/>
      <c r="G206" s="37"/>
      <c r="H206" s="37"/>
      <c r="I206" s="37"/>
      <c r="J206" s="37"/>
      <c r="K206" s="37"/>
      <c r="L206" s="37"/>
      <c r="M206" s="37"/>
      <c r="N206" s="37"/>
      <c r="O206" s="37"/>
      <c r="Y206" s="188"/>
      <c r="Z206" s="189"/>
    </row>
    <row r="207" spans="2:26" ht="13.75" customHeight="1" thickBot="1">
      <c r="B207" s="285" t="s">
        <v>340</v>
      </c>
      <c r="C207" s="285"/>
      <c r="D207" s="140"/>
      <c r="E207" s="140"/>
      <c r="F207" s="140"/>
      <c r="G207" s="140"/>
      <c r="H207" s="140"/>
      <c r="I207" s="140"/>
      <c r="J207" s="140"/>
      <c r="K207" s="140"/>
      <c r="L207" s="141"/>
      <c r="M207" s="286" t="s">
        <v>345</v>
      </c>
      <c r="N207" s="286"/>
      <c r="O207" s="286"/>
      <c r="Q207" s="280" t="s">
        <v>260</v>
      </c>
      <c r="R207" s="280"/>
      <c r="S207" s="280"/>
      <c r="X207" s="272" t="s">
        <v>345</v>
      </c>
      <c r="Y207" s="272"/>
      <c r="Z207" s="272"/>
    </row>
    <row r="208" spans="2:26" ht="13.75" customHeight="1" thickTop="1">
      <c r="B208" s="287" t="s">
        <v>324</v>
      </c>
      <c r="C208" s="288"/>
      <c r="D208" s="259" t="s">
        <v>326</v>
      </c>
      <c r="E208" s="223" t="s">
        <v>271</v>
      </c>
      <c r="F208" s="224"/>
      <c r="G208" s="224"/>
      <c r="H208" s="224"/>
      <c r="I208" s="224"/>
      <c r="J208" s="224"/>
      <c r="K208" s="225"/>
      <c r="L208" s="259" t="s">
        <v>337</v>
      </c>
      <c r="M208" s="274" t="s">
        <v>285</v>
      </c>
      <c r="N208" s="216"/>
      <c r="O208" s="226" t="s">
        <v>328</v>
      </c>
      <c r="Q208" s="215" t="s">
        <v>293</v>
      </c>
      <c r="R208" s="215"/>
      <c r="S208" s="216"/>
      <c r="T208" s="251" t="s">
        <v>294</v>
      </c>
      <c r="U208" s="253" t="s">
        <v>295</v>
      </c>
      <c r="V208" s="254"/>
      <c r="W208" s="255"/>
      <c r="X208" s="248" t="s">
        <v>236</v>
      </c>
      <c r="Y208" s="256"/>
      <c r="Z208" s="248" t="s">
        <v>237</v>
      </c>
    </row>
    <row r="209" spans="2:26" ht="27.2">
      <c r="B209" s="289"/>
      <c r="C209" s="290"/>
      <c r="D209" s="222"/>
      <c r="E209" s="213" t="s">
        <v>269</v>
      </c>
      <c r="F209" s="228" t="s">
        <v>272</v>
      </c>
      <c r="G209" s="229"/>
      <c r="H209" s="229"/>
      <c r="I209" s="229"/>
      <c r="J209" s="230"/>
      <c r="K209" s="213" t="s">
        <v>335</v>
      </c>
      <c r="L209" s="222"/>
      <c r="M209" s="275"/>
      <c r="N209" s="218"/>
      <c r="O209" s="227"/>
      <c r="Q209" s="219"/>
      <c r="R209" s="219"/>
      <c r="S209" s="220"/>
      <c r="T209" s="252"/>
      <c r="U209" s="151" t="s">
        <v>297</v>
      </c>
      <c r="V209" s="113" t="s">
        <v>238</v>
      </c>
      <c r="W209" s="151" t="s">
        <v>298</v>
      </c>
      <c r="X209" s="249"/>
      <c r="Y209" s="257"/>
      <c r="Z209" s="249"/>
    </row>
    <row r="210" spans="2:26" ht="13.75" customHeight="1">
      <c r="B210" s="289"/>
      <c r="C210" s="290"/>
      <c r="D210" s="222"/>
      <c r="E210" s="222"/>
      <c r="F210" s="213" t="s">
        <v>327</v>
      </c>
      <c r="G210" s="213" t="s">
        <v>274</v>
      </c>
      <c r="H210" s="213" t="s">
        <v>275</v>
      </c>
      <c r="I210" s="213" t="s">
        <v>278</v>
      </c>
      <c r="J210" s="213" t="s">
        <v>280</v>
      </c>
      <c r="K210" s="214"/>
      <c r="L210" s="222"/>
      <c r="M210" s="275"/>
      <c r="N210" s="218"/>
      <c r="O210" s="227"/>
      <c r="Q210" s="232" t="s">
        <v>296</v>
      </c>
      <c r="R210" s="232"/>
      <c r="S210" s="233"/>
      <c r="T210" s="103">
        <v>13913</v>
      </c>
      <c r="U210" s="103">
        <v>11928</v>
      </c>
      <c r="V210" s="103">
        <v>1703</v>
      </c>
      <c r="W210" s="103">
        <v>43</v>
      </c>
      <c r="X210" s="103">
        <v>24</v>
      </c>
      <c r="Y210" s="101" t="s">
        <v>261</v>
      </c>
      <c r="Z210" s="103">
        <v>215</v>
      </c>
    </row>
    <row r="211" spans="2:26" ht="13.75" customHeight="1">
      <c r="B211" s="289"/>
      <c r="C211" s="290"/>
      <c r="D211" s="222"/>
      <c r="E211" s="222"/>
      <c r="F211" s="222"/>
      <c r="G211" s="214"/>
      <c r="H211" s="214"/>
      <c r="I211" s="214"/>
      <c r="J211" s="222"/>
      <c r="K211" s="214"/>
      <c r="L211" s="222"/>
      <c r="M211" s="275"/>
      <c r="N211" s="218"/>
      <c r="O211" s="227"/>
      <c r="Q211" s="60"/>
      <c r="R211" s="60"/>
      <c r="S211" s="61"/>
      <c r="T211" s="103"/>
      <c r="U211" s="115" t="s">
        <v>72</v>
      </c>
      <c r="V211" s="115" t="s">
        <v>73</v>
      </c>
      <c r="W211" s="103"/>
      <c r="X211" s="103"/>
      <c r="Y211" s="101"/>
      <c r="Z211" s="103"/>
    </row>
    <row r="212" spans="2:26" ht="13.75" customHeight="1">
      <c r="B212" s="289"/>
      <c r="C212" s="290"/>
      <c r="D212" s="222"/>
      <c r="E212" s="222"/>
      <c r="F212" s="222"/>
      <c r="G212" s="214"/>
      <c r="H212" s="214"/>
      <c r="I212" s="214"/>
      <c r="J212" s="222"/>
      <c r="K212" s="214"/>
      <c r="L212" s="222"/>
      <c r="M212" s="275"/>
      <c r="N212" s="218"/>
      <c r="O212" s="227"/>
      <c r="Q212" s="60"/>
      <c r="R212" s="232" t="s">
        <v>299</v>
      </c>
      <c r="S212" s="250"/>
      <c r="T212" s="103">
        <v>12867</v>
      </c>
      <c r="U212" s="103">
        <v>11928</v>
      </c>
      <c r="V212" s="103">
        <v>791</v>
      </c>
      <c r="W212" s="103">
        <v>6</v>
      </c>
      <c r="X212" s="103">
        <v>11</v>
      </c>
      <c r="Y212" s="101" t="s">
        <v>190</v>
      </c>
      <c r="Z212" s="103">
        <v>131</v>
      </c>
    </row>
    <row r="213" spans="2:26" ht="13.75" customHeight="1">
      <c r="B213" s="291"/>
      <c r="C213" s="292"/>
      <c r="D213" s="273"/>
      <c r="E213" s="273"/>
      <c r="F213" s="273"/>
      <c r="G213" s="39" t="s">
        <v>276</v>
      </c>
      <c r="H213" s="39" t="s">
        <v>277</v>
      </c>
      <c r="I213" s="39" t="s">
        <v>279</v>
      </c>
      <c r="J213" s="273"/>
      <c r="K213" s="260"/>
      <c r="L213" s="149" t="s">
        <v>336</v>
      </c>
      <c r="M213" s="276" t="s">
        <v>339</v>
      </c>
      <c r="N213" s="220"/>
      <c r="O213" s="258"/>
      <c r="Q213" s="60"/>
      <c r="R213" s="60"/>
      <c r="S213" s="60" t="s">
        <v>300</v>
      </c>
      <c r="T213" s="103">
        <v>402</v>
      </c>
      <c r="U213" s="103">
        <v>0</v>
      </c>
      <c r="V213" s="103">
        <v>367</v>
      </c>
      <c r="W213" s="103">
        <v>0</v>
      </c>
      <c r="X213" s="103">
        <v>1</v>
      </c>
      <c r="Y213" s="101" t="s">
        <v>261</v>
      </c>
      <c r="Z213" s="103">
        <v>34</v>
      </c>
    </row>
    <row r="214" spans="2:26" ht="13.75" customHeight="1">
      <c r="B214" s="281" t="s">
        <v>346</v>
      </c>
      <c r="C214" s="282"/>
      <c r="D214" s="116">
        <v>79745</v>
      </c>
      <c r="E214" s="118">
        <v>14</v>
      </c>
      <c r="F214" s="118">
        <v>125</v>
      </c>
      <c r="G214" s="118">
        <v>78525</v>
      </c>
      <c r="H214" s="116">
        <v>48717</v>
      </c>
      <c r="I214" s="181">
        <v>62.040114613180521</v>
      </c>
      <c r="J214" s="118">
        <v>3980</v>
      </c>
      <c r="K214" s="118">
        <v>823</v>
      </c>
      <c r="L214" s="118">
        <v>90</v>
      </c>
      <c r="M214" s="122"/>
      <c r="N214" s="183">
        <v>0.11285974042259703</v>
      </c>
      <c r="O214" s="82">
        <v>168</v>
      </c>
      <c r="Q214" s="60"/>
      <c r="R214" s="60"/>
      <c r="S214" s="60" t="s">
        <v>301</v>
      </c>
      <c r="T214" s="103">
        <v>11289</v>
      </c>
      <c r="U214" s="103">
        <v>11279</v>
      </c>
      <c r="V214" s="103">
        <v>0</v>
      </c>
      <c r="W214" s="103">
        <v>0</v>
      </c>
      <c r="X214" s="103">
        <v>0</v>
      </c>
      <c r="Y214" s="121"/>
      <c r="Z214" s="103">
        <v>10</v>
      </c>
    </row>
    <row r="215" spans="2:26" ht="13.75" customHeight="1">
      <c r="B215" s="46"/>
      <c r="C215" s="38"/>
      <c r="D215" s="85"/>
      <c r="E215" s="81"/>
      <c r="F215" s="81"/>
      <c r="G215" s="81"/>
      <c r="H215" s="85"/>
      <c r="I215" s="181"/>
      <c r="J215" s="81"/>
      <c r="K215" s="81"/>
      <c r="L215" s="81"/>
      <c r="M215" s="122"/>
      <c r="N215" s="181"/>
      <c r="O215" s="82"/>
      <c r="Q215" s="60"/>
      <c r="R215" s="60"/>
      <c r="S215" s="60" t="s">
        <v>302</v>
      </c>
      <c r="T215" s="103">
        <v>58</v>
      </c>
      <c r="U215" s="103">
        <v>58</v>
      </c>
      <c r="V215" s="103">
        <v>0</v>
      </c>
      <c r="W215" s="103">
        <v>0</v>
      </c>
      <c r="X215" s="103">
        <v>0</v>
      </c>
      <c r="Y215" s="121"/>
      <c r="Z215" s="103">
        <v>0</v>
      </c>
    </row>
    <row r="216" spans="2:26" ht="13.75" customHeight="1">
      <c r="B216" s="231" t="s">
        <v>207</v>
      </c>
      <c r="C216" s="210"/>
      <c r="D216" s="85">
        <v>46876</v>
      </c>
      <c r="E216" s="81">
        <v>14</v>
      </c>
      <c r="F216" s="81">
        <v>119</v>
      </c>
      <c r="G216" s="81">
        <v>46396</v>
      </c>
      <c r="H216" s="85">
        <v>26809</v>
      </c>
      <c r="I216" s="181">
        <v>57.782998534356409</v>
      </c>
      <c r="J216" s="81">
        <v>2824</v>
      </c>
      <c r="K216" s="81">
        <v>180</v>
      </c>
      <c r="L216" s="81">
        <v>67</v>
      </c>
      <c r="M216" s="122"/>
      <c r="N216" s="181">
        <v>0.14293028415393805</v>
      </c>
      <c r="O216" s="82">
        <v>100</v>
      </c>
      <c r="Q216" s="60"/>
      <c r="R216" s="60"/>
      <c r="S216" s="30" t="s">
        <v>153</v>
      </c>
      <c r="T216" s="103">
        <v>432</v>
      </c>
      <c r="U216" s="103">
        <v>369</v>
      </c>
      <c r="V216" s="103">
        <v>60</v>
      </c>
      <c r="W216" s="103">
        <v>0</v>
      </c>
      <c r="X216" s="103">
        <v>1</v>
      </c>
      <c r="Y216" s="101" t="s">
        <v>330</v>
      </c>
      <c r="Z216" s="103">
        <v>2</v>
      </c>
    </row>
    <row r="217" spans="2:26" ht="13.75" customHeight="1">
      <c r="B217" s="29"/>
      <c r="C217" s="58" t="s">
        <v>92</v>
      </c>
      <c r="D217" s="85">
        <v>819</v>
      </c>
      <c r="E217" s="78">
        <v>9</v>
      </c>
      <c r="F217" s="81">
        <v>33</v>
      </c>
      <c r="G217" s="81">
        <v>765</v>
      </c>
      <c r="H217" s="85">
        <v>137</v>
      </c>
      <c r="I217" s="181">
        <v>17.908496732026144</v>
      </c>
      <c r="J217" s="81">
        <v>36</v>
      </c>
      <c r="K217" s="78">
        <v>0</v>
      </c>
      <c r="L217" s="78">
        <v>6</v>
      </c>
      <c r="M217" s="122"/>
      <c r="N217" s="181">
        <v>0.73260073260073255</v>
      </c>
      <c r="O217" s="82">
        <v>6</v>
      </c>
      <c r="Q217" s="60"/>
      <c r="R217" s="60"/>
      <c r="S217" s="60" t="s">
        <v>303</v>
      </c>
      <c r="T217" s="103">
        <v>3</v>
      </c>
      <c r="U217" s="103">
        <v>1</v>
      </c>
      <c r="V217" s="103">
        <v>1</v>
      </c>
      <c r="W217" s="103">
        <v>0</v>
      </c>
      <c r="X217" s="103">
        <v>0</v>
      </c>
      <c r="Y217" s="121"/>
      <c r="Z217" s="103">
        <v>1</v>
      </c>
    </row>
    <row r="218" spans="2:26" ht="13.75" customHeight="1">
      <c r="B218" s="29"/>
      <c r="C218" s="58" t="s">
        <v>208</v>
      </c>
      <c r="D218" s="85">
        <v>1872</v>
      </c>
      <c r="E218" s="78">
        <v>5</v>
      </c>
      <c r="F218" s="81">
        <v>82</v>
      </c>
      <c r="G218" s="78">
        <v>1779</v>
      </c>
      <c r="H218" s="85">
        <v>157</v>
      </c>
      <c r="I218" s="181">
        <v>8.825182686902755</v>
      </c>
      <c r="J218" s="81">
        <v>70</v>
      </c>
      <c r="K218" s="78">
        <v>0</v>
      </c>
      <c r="L218" s="78">
        <v>1</v>
      </c>
      <c r="M218" s="122"/>
      <c r="N218" s="181">
        <v>5.3418803418803423E-2</v>
      </c>
      <c r="O218" s="94">
        <v>5</v>
      </c>
      <c r="Q218" s="60"/>
      <c r="R218" s="60"/>
      <c r="S218" s="60" t="s">
        <v>306</v>
      </c>
      <c r="T218" s="103">
        <v>269</v>
      </c>
      <c r="U218" s="103">
        <v>0</v>
      </c>
      <c r="V218" s="103">
        <v>181</v>
      </c>
      <c r="W218" s="103">
        <v>1</v>
      </c>
      <c r="X218" s="103">
        <v>9</v>
      </c>
      <c r="Y218" s="121" t="s">
        <v>331</v>
      </c>
      <c r="Z218" s="103">
        <v>78</v>
      </c>
    </row>
    <row r="219" spans="2:26" ht="13.75" customHeight="1">
      <c r="B219" s="29"/>
      <c r="C219" s="58" t="s">
        <v>209</v>
      </c>
      <c r="D219" s="85">
        <v>5956</v>
      </c>
      <c r="E219" s="78">
        <v>0</v>
      </c>
      <c r="F219" s="78">
        <v>0</v>
      </c>
      <c r="G219" s="81">
        <v>5866</v>
      </c>
      <c r="H219" s="85">
        <v>3377</v>
      </c>
      <c r="I219" s="181">
        <v>57.569041936583702</v>
      </c>
      <c r="J219" s="81">
        <v>474</v>
      </c>
      <c r="K219" s="81">
        <v>71</v>
      </c>
      <c r="L219" s="81">
        <v>8</v>
      </c>
      <c r="M219" s="122"/>
      <c r="N219" s="181">
        <v>0.13431833445265279</v>
      </c>
      <c r="O219" s="82">
        <v>11</v>
      </c>
      <c r="Q219" s="60"/>
      <c r="R219" s="60"/>
      <c r="S219" s="60" t="s">
        <v>305</v>
      </c>
      <c r="T219" s="103">
        <v>414</v>
      </c>
      <c r="U219" s="103">
        <v>221</v>
      </c>
      <c r="V219" s="103">
        <v>182</v>
      </c>
      <c r="W219" s="103">
        <v>5</v>
      </c>
      <c r="X219" s="103">
        <v>0</v>
      </c>
      <c r="Y219" s="121"/>
      <c r="Z219" s="103">
        <v>6</v>
      </c>
    </row>
    <row r="220" spans="2:26" ht="13.75" customHeight="1">
      <c r="B220" s="29"/>
      <c r="C220" s="58" t="s">
        <v>128</v>
      </c>
      <c r="D220" s="85">
        <v>2361</v>
      </c>
      <c r="E220" s="78">
        <v>0</v>
      </c>
      <c r="F220" s="78">
        <v>0</v>
      </c>
      <c r="G220" s="81">
        <v>2356</v>
      </c>
      <c r="H220" s="85">
        <v>1373</v>
      </c>
      <c r="I220" s="181">
        <v>58.276740237691001</v>
      </c>
      <c r="J220" s="81">
        <v>202</v>
      </c>
      <c r="K220" s="78">
        <v>0</v>
      </c>
      <c r="L220" s="81">
        <v>4</v>
      </c>
      <c r="M220" s="122"/>
      <c r="N220" s="181">
        <v>0.16941973739940702</v>
      </c>
      <c r="O220" s="82">
        <v>1</v>
      </c>
      <c r="Q220" s="60"/>
      <c r="R220" s="232" t="s">
        <v>304</v>
      </c>
      <c r="S220" s="233"/>
      <c r="T220" s="103">
        <v>1046</v>
      </c>
      <c r="U220" s="103">
        <v>0</v>
      </c>
      <c r="V220" s="103">
        <v>912</v>
      </c>
      <c r="W220" s="103">
        <v>37</v>
      </c>
      <c r="X220" s="103">
        <v>13</v>
      </c>
      <c r="Y220" s="121" t="s">
        <v>332</v>
      </c>
      <c r="Z220" s="103">
        <v>84</v>
      </c>
    </row>
    <row r="221" spans="2:26" ht="13.75" customHeight="1">
      <c r="B221" s="29"/>
      <c r="C221" s="58" t="s">
        <v>286</v>
      </c>
      <c r="D221" s="85">
        <v>12333</v>
      </c>
      <c r="E221" s="78">
        <v>0</v>
      </c>
      <c r="F221" s="78">
        <v>0</v>
      </c>
      <c r="G221" s="81">
        <v>12308</v>
      </c>
      <c r="H221" s="85">
        <v>5539</v>
      </c>
      <c r="I221" s="181">
        <v>45.003249918752033</v>
      </c>
      <c r="J221" s="81">
        <v>842</v>
      </c>
      <c r="K221" s="78">
        <v>0</v>
      </c>
      <c r="L221" s="78">
        <v>11</v>
      </c>
      <c r="M221" s="122"/>
      <c r="N221" s="181">
        <v>8.919159977296684E-2</v>
      </c>
      <c r="O221" s="82">
        <v>14</v>
      </c>
      <c r="Q221" s="60"/>
      <c r="R221" s="60"/>
      <c r="S221" s="30" t="s">
        <v>96</v>
      </c>
      <c r="T221" s="103">
        <v>5</v>
      </c>
      <c r="U221" s="103">
        <v>0</v>
      </c>
      <c r="V221" s="103">
        <v>4</v>
      </c>
      <c r="W221" s="103">
        <v>0</v>
      </c>
      <c r="X221" s="103">
        <v>1</v>
      </c>
      <c r="Y221" s="121" t="s">
        <v>333</v>
      </c>
      <c r="Z221" s="103">
        <v>0</v>
      </c>
    </row>
    <row r="222" spans="2:26" ht="13.75" customHeight="1">
      <c r="B222" s="29"/>
      <c r="C222" s="58" t="s">
        <v>287</v>
      </c>
      <c r="D222" s="85">
        <v>5192</v>
      </c>
      <c r="E222" s="78">
        <v>0</v>
      </c>
      <c r="F222" s="78">
        <v>0</v>
      </c>
      <c r="G222" s="81">
        <v>5181</v>
      </c>
      <c r="H222" s="85">
        <v>2603</v>
      </c>
      <c r="I222" s="181">
        <v>50.241266164833043</v>
      </c>
      <c r="J222" s="81">
        <v>348</v>
      </c>
      <c r="K222" s="78">
        <v>0</v>
      </c>
      <c r="L222" s="78">
        <v>4</v>
      </c>
      <c r="M222" s="122"/>
      <c r="N222" s="181">
        <v>7.7041602465331288E-2</v>
      </c>
      <c r="O222" s="82">
        <v>7</v>
      </c>
      <c r="Q222" s="62"/>
      <c r="R222" s="62"/>
      <c r="S222" s="30" t="s">
        <v>97</v>
      </c>
      <c r="T222" s="103">
        <v>157</v>
      </c>
      <c r="U222" s="103">
        <v>0</v>
      </c>
      <c r="V222" s="103">
        <v>154</v>
      </c>
      <c r="W222" s="103">
        <v>0</v>
      </c>
      <c r="X222" s="103">
        <v>0</v>
      </c>
      <c r="Y222" s="121"/>
      <c r="Z222" s="103">
        <v>3</v>
      </c>
    </row>
    <row r="223" spans="2:26" ht="13.75" customHeight="1">
      <c r="B223" s="29"/>
      <c r="C223" s="58" t="s">
        <v>288</v>
      </c>
      <c r="D223" s="85">
        <v>2205</v>
      </c>
      <c r="E223" s="78">
        <v>0</v>
      </c>
      <c r="F223" s="78">
        <v>3</v>
      </c>
      <c r="G223" s="81">
        <v>2189</v>
      </c>
      <c r="H223" s="85">
        <v>1226</v>
      </c>
      <c r="I223" s="181">
        <v>56.007309273640935</v>
      </c>
      <c r="J223" s="81">
        <v>155</v>
      </c>
      <c r="K223" s="78">
        <v>3</v>
      </c>
      <c r="L223" s="81">
        <v>2</v>
      </c>
      <c r="M223" s="122"/>
      <c r="N223" s="181">
        <v>9.0702947845804988E-2</v>
      </c>
      <c r="O223" s="94">
        <v>8</v>
      </c>
      <c r="Q223" s="62"/>
      <c r="R223" s="62"/>
      <c r="S223" s="30" t="s">
        <v>100</v>
      </c>
      <c r="T223" s="103">
        <v>488</v>
      </c>
      <c r="U223" s="103">
        <v>0</v>
      </c>
      <c r="V223" s="103">
        <v>439</v>
      </c>
      <c r="W223" s="103">
        <v>0</v>
      </c>
      <c r="X223" s="103">
        <v>12</v>
      </c>
      <c r="Y223" s="121" t="s">
        <v>334</v>
      </c>
      <c r="Z223" s="103">
        <v>37</v>
      </c>
    </row>
    <row r="224" spans="2:26" ht="13.75" customHeight="1">
      <c r="B224" s="29"/>
      <c r="C224" s="58" t="s">
        <v>93</v>
      </c>
      <c r="D224" s="85">
        <v>506</v>
      </c>
      <c r="E224" s="78">
        <v>0</v>
      </c>
      <c r="F224" s="78">
        <v>1</v>
      </c>
      <c r="G224" s="81">
        <v>502</v>
      </c>
      <c r="H224" s="85">
        <v>162</v>
      </c>
      <c r="I224" s="181">
        <v>32.270916334661351</v>
      </c>
      <c r="J224" s="81">
        <v>63</v>
      </c>
      <c r="K224" s="78">
        <v>0</v>
      </c>
      <c r="L224" s="78">
        <v>1</v>
      </c>
      <c r="M224" s="122"/>
      <c r="N224" s="181">
        <v>0.19762845849802371</v>
      </c>
      <c r="O224" s="94">
        <v>2</v>
      </c>
      <c r="Q224" s="63"/>
      <c r="R224" s="63"/>
      <c r="S224" s="152" t="s">
        <v>95</v>
      </c>
      <c r="T224" s="124">
        <v>396</v>
      </c>
      <c r="U224" s="124">
        <v>0</v>
      </c>
      <c r="V224" s="124">
        <v>315</v>
      </c>
      <c r="W224" s="124">
        <v>37</v>
      </c>
      <c r="X224" s="124">
        <v>0</v>
      </c>
      <c r="Y224" s="125"/>
      <c r="Z224" s="124">
        <v>44</v>
      </c>
    </row>
    <row r="225" spans="2:26" ht="13.75" customHeight="1">
      <c r="B225" s="29"/>
      <c r="C225" s="58" t="s">
        <v>289</v>
      </c>
      <c r="D225" s="79">
        <v>265</v>
      </c>
      <c r="E225" s="78">
        <v>0</v>
      </c>
      <c r="F225" s="78">
        <v>0</v>
      </c>
      <c r="G225" s="78">
        <v>264</v>
      </c>
      <c r="H225" s="79">
        <v>235</v>
      </c>
      <c r="I225" s="181">
        <v>89.015151515151516</v>
      </c>
      <c r="J225" s="78">
        <v>6</v>
      </c>
      <c r="K225" s="78">
        <v>0</v>
      </c>
      <c r="L225" s="78">
        <v>0</v>
      </c>
      <c r="M225" s="122"/>
      <c r="N225" s="181">
        <v>0</v>
      </c>
      <c r="O225" s="94">
        <v>1</v>
      </c>
      <c r="Q225" s="243" t="s">
        <v>159</v>
      </c>
      <c r="R225" s="243"/>
      <c r="S225" s="270" t="s">
        <v>319</v>
      </c>
      <c r="T225" s="270"/>
      <c r="U225" s="270"/>
      <c r="V225" s="270"/>
      <c r="W225" s="270"/>
      <c r="X225" s="270"/>
      <c r="Y225" s="270"/>
      <c r="Z225" s="270"/>
    </row>
    <row r="226" spans="2:26" ht="13.75" customHeight="1">
      <c r="B226" s="29"/>
      <c r="C226" s="30" t="s">
        <v>290</v>
      </c>
      <c r="D226" s="126">
        <v>568</v>
      </c>
      <c r="E226" s="78">
        <v>0</v>
      </c>
      <c r="F226" s="78">
        <v>0</v>
      </c>
      <c r="G226" s="127">
        <v>560</v>
      </c>
      <c r="H226" s="126">
        <v>266</v>
      </c>
      <c r="I226" s="181">
        <v>47.5</v>
      </c>
      <c r="J226" s="127">
        <v>57</v>
      </c>
      <c r="K226" s="78">
        <v>6</v>
      </c>
      <c r="L226" s="78">
        <v>1</v>
      </c>
      <c r="M226" s="122"/>
      <c r="N226" s="181">
        <v>0.17605633802816903</v>
      </c>
      <c r="O226" s="94">
        <v>1</v>
      </c>
      <c r="Q226" s="69"/>
      <c r="R226" s="69"/>
      <c r="S226" s="266" t="s">
        <v>320</v>
      </c>
      <c r="T226" s="266"/>
      <c r="U226" s="266"/>
      <c r="V226" s="266"/>
      <c r="W226" s="266"/>
      <c r="X226" s="266"/>
      <c r="Y226" s="266"/>
      <c r="Z226" s="266"/>
    </row>
    <row r="227" spans="2:26" ht="40.75">
      <c r="B227" s="29"/>
      <c r="C227" s="30" t="s">
        <v>318</v>
      </c>
      <c r="D227" s="85">
        <v>8799</v>
      </c>
      <c r="E227" s="78">
        <v>0</v>
      </c>
      <c r="F227" s="78">
        <v>0</v>
      </c>
      <c r="G227" s="81">
        <v>8694</v>
      </c>
      <c r="H227" s="85">
        <v>7602</v>
      </c>
      <c r="I227" s="181">
        <v>87.439613526570042</v>
      </c>
      <c r="J227" s="81">
        <v>253</v>
      </c>
      <c r="K227" s="81">
        <v>62</v>
      </c>
      <c r="L227" s="81">
        <v>14</v>
      </c>
      <c r="M227" s="122"/>
      <c r="N227" s="181">
        <v>0.15910898965791567</v>
      </c>
      <c r="O227" s="82">
        <v>29</v>
      </c>
      <c r="Q227" s="235" t="s">
        <v>161</v>
      </c>
      <c r="R227" s="235"/>
      <c r="S227" s="271" t="s">
        <v>313</v>
      </c>
      <c r="T227" s="271"/>
      <c r="U227" s="271"/>
      <c r="V227" s="271"/>
      <c r="W227" s="271"/>
      <c r="X227" s="271"/>
      <c r="Y227" s="271"/>
      <c r="Z227" s="271"/>
    </row>
    <row r="228" spans="2:26" ht="13.75" customHeight="1">
      <c r="B228" s="29"/>
      <c r="C228" s="58" t="s">
        <v>214</v>
      </c>
      <c r="D228" s="85">
        <v>6000</v>
      </c>
      <c r="E228" s="78">
        <v>0</v>
      </c>
      <c r="F228" s="78">
        <v>0</v>
      </c>
      <c r="G228" s="85">
        <v>5932</v>
      </c>
      <c r="H228" s="85">
        <v>4132</v>
      </c>
      <c r="I228" s="181">
        <v>69.656102494942687</v>
      </c>
      <c r="J228" s="85">
        <v>318</v>
      </c>
      <c r="K228" s="85">
        <v>38</v>
      </c>
      <c r="L228" s="85">
        <v>15</v>
      </c>
      <c r="M228" s="122"/>
      <c r="N228" s="181">
        <v>0.25</v>
      </c>
      <c r="O228" s="86">
        <v>15</v>
      </c>
      <c r="Q228" s="235" t="s">
        <v>163</v>
      </c>
      <c r="R228" s="235"/>
      <c r="S228" s="271" t="s">
        <v>314</v>
      </c>
      <c r="T228" s="271"/>
      <c r="U228" s="271"/>
      <c r="V228" s="271"/>
      <c r="W228" s="271"/>
      <c r="X228" s="271"/>
      <c r="Y228" s="271"/>
      <c r="Z228" s="271"/>
    </row>
    <row r="229" spans="2:26" ht="13.75" customHeight="1">
      <c r="B229" s="141"/>
      <c r="C229" s="46"/>
      <c r="D229" s="85"/>
      <c r="E229" s="78"/>
      <c r="F229" s="78"/>
      <c r="G229" s="81"/>
      <c r="H229" s="85"/>
      <c r="I229" s="181"/>
      <c r="J229" s="81"/>
      <c r="K229" s="81"/>
      <c r="L229" s="81"/>
      <c r="M229" s="122"/>
      <c r="N229" s="181"/>
      <c r="O229" s="82"/>
      <c r="Q229" s="267" t="s">
        <v>315</v>
      </c>
      <c r="R229" s="268"/>
      <c r="S229" s="269" t="s">
        <v>316</v>
      </c>
      <c r="T229" s="269"/>
      <c r="U229" s="269"/>
      <c r="V229" s="269"/>
      <c r="W229" s="269"/>
      <c r="X229" s="269"/>
      <c r="Y229" s="269"/>
      <c r="Z229" s="269"/>
    </row>
    <row r="230" spans="2:26" ht="13.75" customHeight="1">
      <c r="B230" s="231" t="s">
        <v>223</v>
      </c>
      <c r="C230" s="210"/>
      <c r="D230" s="85">
        <v>32869</v>
      </c>
      <c r="E230" s="78">
        <v>0</v>
      </c>
      <c r="F230" s="78">
        <v>6</v>
      </c>
      <c r="G230" s="81">
        <v>32129</v>
      </c>
      <c r="H230" s="85">
        <v>21908</v>
      </c>
      <c r="I230" s="181">
        <v>68.187618662267738</v>
      </c>
      <c r="J230" s="81">
        <v>1156</v>
      </c>
      <c r="K230" s="81">
        <v>643</v>
      </c>
      <c r="L230" s="81">
        <v>23</v>
      </c>
      <c r="M230" s="122"/>
      <c r="N230" s="181">
        <v>6.9974748243025339E-2</v>
      </c>
      <c r="O230" s="82">
        <v>68</v>
      </c>
      <c r="Q230" s="267" t="s">
        <v>317</v>
      </c>
      <c r="R230" s="268"/>
      <c r="S230" s="269" t="s">
        <v>321</v>
      </c>
      <c r="T230" s="269"/>
      <c r="U230" s="269"/>
      <c r="V230" s="269"/>
      <c r="W230" s="269"/>
      <c r="X230" s="269"/>
      <c r="Y230" s="269"/>
      <c r="Z230" s="269"/>
    </row>
    <row r="231" spans="2:26" ht="13.75" customHeight="1">
      <c r="B231" s="29"/>
      <c r="C231" s="30" t="s">
        <v>96</v>
      </c>
      <c r="D231" s="85">
        <v>127</v>
      </c>
      <c r="E231" s="78">
        <v>0</v>
      </c>
      <c r="F231" s="78">
        <v>0</v>
      </c>
      <c r="G231" s="81">
        <v>118</v>
      </c>
      <c r="H231" s="85">
        <v>118</v>
      </c>
      <c r="I231" s="181">
        <v>100</v>
      </c>
      <c r="J231" s="81">
        <v>1</v>
      </c>
      <c r="K231" s="78">
        <v>8</v>
      </c>
      <c r="L231" s="78">
        <v>0</v>
      </c>
      <c r="M231" s="122"/>
      <c r="N231" s="181">
        <v>0</v>
      </c>
      <c r="O231" s="94">
        <v>1</v>
      </c>
      <c r="S231" s="269" t="s">
        <v>322</v>
      </c>
      <c r="T231" s="269"/>
      <c r="U231" s="269"/>
      <c r="V231" s="269"/>
      <c r="W231" s="269"/>
      <c r="X231" s="269"/>
      <c r="Y231" s="269"/>
      <c r="Z231" s="269"/>
    </row>
    <row r="232" spans="2:26" ht="13.75" customHeight="1">
      <c r="B232" s="29"/>
      <c r="C232" s="30" t="s">
        <v>97</v>
      </c>
      <c r="D232" s="85">
        <v>413</v>
      </c>
      <c r="E232" s="78">
        <v>0</v>
      </c>
      <c r="F232" s="78">
        <v>0</v>
      </c>
      <c r="G232" s="81">
        <v>393</v>
      </c>
      <c r="H232" s="85">
        <v>137</v>
      </c>
      <c r="I232" s="181">
        <v>34.860050890585242</v>
      </c>
      <c r="J232" s="81">
        <v>15</v>
      </c>
      <c r="K232" s="78">
        <v>13</v>
      </c>
      <c r="L232" s="78">
        <v>3</v>
      </c>
      <c r="M232" s="122"/>
      <c r="N232" s="181">
        <v>0.72639225181598066</v>
      </c>
      <c r="O232" s="94">
        <v>4</v>
      </c>
      <c r="Q232" s="235" t="s">
        <v>175</v>
      </c>
      <c r="R232" s="235"/>
      <c r="S232" s="266" t="s">
        <v>176</v>
      </c>
      <c r="T232" s="266"/>
      <c r="U232" s="266"/>
      <c r="V232" s="266"/>
      <c r="W232" s="266"/>
      <c r="X232" s="266"/>
      <c r="Y232" s="266"/>
      <c r="Z232" s="266"/>
    </row>
    <row r="233" spans="2:26" ht="13.75" customHeight="1">
      <c r="B233" s="29"/>
      <c r="C233" s="30" t="s">
        <v>98</v>
      </c>
      <c r="D233" s="126">
        <v>10648</v>
      </c>
      <c r="E233" s="78">
        <v>0</v>
      </c>
      <c r="F233" s="78">
        <v>0</v>
      </c>
      <c r="G233" s="127">
        <v>10640</v>
      </c>
      <c r="H233" s="126">
        <v>4633</v>
      </c>
      <c r="I233" s="181">
        <v>43.54323308270677</v>
      </c>
      <c r="J233" s="127">
        <v>499</v>
      </c>
      <c r="K233" s="127">
        <v>0</v>
      </c>
      <c r="L233" s="127">
        <v>2</v>
      </c>
      <c r="M233" s="122"/>
      <c r="N233" s="181">
        <v>1.8782870022539446E-2</v>
      </c>
      <c r="O233" s="128">
        <v>6</v>
      </c>
    </row>
    <row r="234" spans="2:26" ht="13.75" customHeight="1">
      <c r="B234" s="29"/>
      <c r="C234" s="58" t="s">
        <v>143</v>
      </c>
      <c r="D234" s="85">
        <v>471</v>
      </c>
      <c r="E234" s="78">
        <v>0</v>
      </c>
      <c r="F234" s="78">
        <v>0</v>
      </c>
      <c r="G234" s="81">
        <v>471</v>
      </c>
      <c r="H234" s="85">
        <v>372</v>
      </c>
      <c r="I234" s="181">
        <v>78.98089171974523</v>
      </c>
      <c r="J234" s="81">
        <v>12</v>
      </c>
      <c r="K234" s="78">
        <v>0</v>
      </c>
      <c r="L234" s="78">
        <v>0</v>
      </c>
      <c r="M234" s="122"/>
      <c r="N234" s="181">
        <v>0</v>
      </c>
      <c r="O234" s="94">
        <v>0</v>
      </c>
    </row>
    <row r="235" spans="2:26" ht="13.75" customHeight="1">
      <c r="B235" s="29"/>
      <c r="C235" s="30" t="s">
        <v>99</v>
      </c>
      <c r="D235" s="85">
        <v>97</v>
      </c>
      <c r="E235" s="78">
        <v>0</v>
      </c>
      <c r="F235" s="78">
        <v>6</v>
      </c>
      <c r="G235" s="81">
        <v>90</v>
      </c>
      <c r="H235" s="78">
        <v>13</v>
      </c>
      <c r="I235" s="181">
        <v>14.444444444444443</v>
      </c>
      <c r="J235" s="78">
        <v>0</v>
      </c>
      <c r="K235" s="78">
        <v>0</v>
      </c>
      <c r="L235" s="78">
        <v>0</v>
      </c>
      <c r="M235" s="122"/>
      <c r="N235" s="181">
        <v>0</v>
      </c>
      <c r="O235" s="94">
        <v>1</v>
      </c>
    </row>
    <row r="236" spans="2:26" ht="13.75" customHeight="1">
      <c r="B236" s="29"/>
      <c r="C236" s="55" t="s">
        <v>291</v>
      </c>
      <c r="D236" s="85">
        <v>12</v>
      </c>
      <c r="E236" s="79">
        <v>0</v>
      </c>
      <c r="F236" s="78">
        <v>0</v>
      </c>
      <c r="G236" s="81">
        <v>12</v>
      </c>
      <c r="H236" s="85">
        <v>12</v>
      </c>
      <c r="I236" s="181">
        <v>100</v>
      </c>
      <c r="J236" s="78">
        <v>0</v>
      </c>
      <c r="K236" s="78">
        <v>0</v>
      </c>
      <c r="L236" s="78">
        <v>0</v>
      </c>
      <c r="M236" s="122"/>
      <c r="N236" s="181">
        <v>0</v>
      </c>
      <c r="O236" s="94">
        <v>0</v>
      </c>
    </row>
    <row r="237" spans="2:26" ht="13.75" customHeight="1">
      <c r="B237" s="29"/>
      <c r="C237" s="58" t="s">
        <v>149</v>
      </c>
      <c r="D237" s="85">
        <v>7150</v>
      </c>
      <c r="E237" s="79">
        <v>0</v>
      </c>
      <c r="F237" s="78">
        <v>0</v>
      </c>
      <c r="G237" s="81">
        <v>7133</v>
      </c>
      <c r="H237" s="85">
        <v>6787</v>
      </c>
      <c r="I237" s="181">
        <v>95.149306042338424</v>
      </c>
      <c r="J237" s="81">
        <v>6</v>
      </c>
      <c r="K237" s="81">
        <v>16</v>
      </c>
      <c r="L237" s="78">
        <v>0</v>
      </c>
      <c r="M237" s="122"/>
      <c r="N237" s="181">
        <v>0</v>
      </c>
      <c r="O237" s="94">
        <v>1</v>
      </c>
    </row>
    <row r="238" spans="2:26" ht="13.75" customHeight="1">
      <c r="B238" s="29"/>
      <c r="C238" s="30" t="s">
        <v>100</v>
      </c>
      <c r="D238" s="85">
        <v>7920</v>
      </c>
      <c r="E238" s="79">
        <v>0</v>
      </c>
      <c r="F238" s="78">
        <v>0</v>
      </c>
      <c r="G238" s="81">
        <v>7738</v>
      </c>
      <c r="H238" s="85">
        <v>5708</v>
      </c>
      <c r="I238" s="181">
        <v>73.765830964073416</v>
      </c>
      <c r="J238" s="81">
        <v>398</v>
      </c>
      <c r="K238" s="85">
        <v>150</v>
      </c>
      <c r="L238" s="78">
        <v>0</v>
      </c>
      <c r="M238" s="122"/>
      <c r="N238" s="181">
        <v>0</v>
      </c>
      <c r="O238" s="82">
        <v>32</v>
      </c>
    </row>
    <row r="239" spans="2:26" ht="13.75" customHeight="1">
      <c r="B239" s="29"/>
      <c r="C239" s="58" t="s">
        <v>95</v>
      </c>
      <c r="D239" s="85">
        <v>6031</v>
      </c>
      <c r="E239" s="79">
        <v>0</v>
      </c>
      <c r="F239" s="78">
        <v>0</v>
      </c>
      <c r="G239" s="85">
        <v>5534</v>
      </c>
      <c r="H239" s="85">
        <v>4128</v>
      </c>
      <c r="I239" s="181">
        <v>74.59342247921937</v>
      </c>
      <c r="J239" s="81">
        <v>225</v>
      </c>
      <c r="K239" s="81">
        <v>456</v>
      </c>
      <c r="L239" s="81">
        <v>18</v>
      </c>
      <c r="M239" s="122"/>
      <c r="N239" s="181">
        <v>0.29845796716962364</v>
      </c>
      <c r="O239" s="82">
        <v>23</v>
      </c>
    </row>
    <row r="240" spans="2:26" ht="13.75" customHeight="1">
      <c r="B240" s="146" t="s">
        <v>0</v>
      </c>
      <c r="C240" s="148"/>
      <c r="D240" s="197">
        <v>367</v>
      </c>
      <c r="E240" s="88">
        <v>0</v>
      </c>
      <c r="F240" s="129">
        <v>0</v>
      </c>
      <c r="G240" s="197">
        <v>312</v>
      </c>
      <c r="H240" s="197">
        <v>237</v>
      </c>
      <c r="I240" s="202">
        <v>75.961538461538453</v>
      </c>
      <c r="J240" s="197">
        <v>11</v>
      </c>
      <c r="K240" s="197">
        <v>54</v>
      </c>
      <c r="L240" s="199">
        <v>1</v>
      </c>
      <c r="M240" s="187"/>
      <c r="N240" s="200">
        <v>0.27247956403269752</v>
      </c>
      <c r="O240" s="203" t="s">
        <v>2</v>
      </c>
    </row>
    <row r="241" spans="2:16" s="1" customFormat="1" ht="13.6">
      <c r="B241" s="70" t="s">
        <v>159</v>
      </c>
      <c r="C241" s="70" t="s">
        <v>162</v>
      </c>
      <c r="E241" s="70"/>
      <c r="F241" s="70"/>
      <c r="G241" s="70"/>
      <c r="H241" s="70"/>
      <c r="I241" s="70"/>
      <c r="J241" s="70"/>
      <c r="K241" s="70"/>
      <c r="L241" s="70"/>
      <c r="M241" s="70"/>
      <c r="N241" s="70"/>
      <c r="O241" s="70"/>
      <c r="P241" s="71"/>
    </row>
    <row r="242" spans="2:16" s="1" customFormat="1" ht="13.6">
      <c r="B242" s="71" t="s">
        <v>161</v>
      </c>
      <c r="C242" s="72" t="s">
        <v>164</v>
      </c>
      <c r="E242" s="72"/>
      <c r="F242" s="72"/>
      <c r="G242" s="72"/>
      <c r="H242" s="72"/>
      <c r="I242" s="72"/>
      <c r="J242" s="72"/>
      <c r="K242" s="72"/>
      <c r="L242" s="72"/>
      <c r="M242" s="72"/>
      <c r="N242" s="72"/>
      <c r="O242" s="72"/>
      <c r="P242" s="72"/>
    </row>
    <row r="243" spans="2:16" s="1" customFormat="1" ht="13.6">
      <c r="B243" s="71" t="s">
        <v>163</v>
      </c>
      <c r="C243" s="72" t="s">
        <v>168</v>
      </c>
      <c r="E243" s="72"/>
      <c r="F243" s="72"/>
      <c r="G243" s="72"/>
      <c r="H243" s="72"/>
      <c r="I243" s="72"/>
      <c r="J243" s="72"/>
      <c r="K243" s="72"/>
      <c r="L243" s="72"/>
      <c r="M243" s="72"/>
      <c r="N243" s="72"/>
      <c r="O243" s="72"/>
      <c r="P243" s="72"/>
    </row>
    <row r="244" spans="2:16" s="1" customFormat="1" ht="13.6">
      <c r="B244" s="204" t="s">
        <v>184</v>
      </c>
      <c r="C244" s="72" t="s">
        <v>347</v>
      </c>
      <c r="E244" s="72"/>
      <c r="F244" s="72"/>
      <c r="G244" s="72"/>
      <c r="H244" s="72"/>
      <c r="I244" s="72"/>
      <c r="J244" s="72"/>
      <c r="K244" s="72"/>
      <c r="L244" s="72"/>
      <c r="M244" s="72"/>
      <c r="N244" s="72"/>
      <c r="O244" s="72"/>
      <c r="P244" s="72"/>
    </row>
    <row r="245" spans="2:16" s="1" customFormat="1" ht="13.6">
      <c r="B245" s="71" t="s">
        <v>175</v>
      </c>
      <c r="C245" s="71" t="s">
        <v>176</v>
      </c>
      <c r="E245" s="71"/>
      <c r="F245" s="71"/>
      <c r="G245" s="71"/>
      <c r="H245" s="71"/>
      <c r="I245" s="71"/>
      <c r="J245" s="71"/>
      <c r="K245" s="71"/>
      <c r="L245" s="71"/>
      <c r="M245" s="71"/>
      <c r="N245" s="71"/>
      <c r="O245" s="71"/>
      <c r="P245" s="71"/>
    </row>
    <row r="246" spans="2:16" ht="13.75" customHeight="1">
      <c r="P246" s="138"/>
    </row>
    <row r="247" spans="2:16" ht="13.75" customHeight="1">
      <c r="P247" s="37"/>
    </row>
    <row r="248" spans="2:16" ht="13.75" customHeight="1">
      <c r="P248" s="141"/>
    </row>
  </sheetData>
  <mergeCells count="269">
    <mergeCell ref="B230:C230"/>
    <mergeCell ref="Q208:S209"/>
    <mergeCell ref="T208:T209"/>
    <mergeCell ref="U208:W208"/>
    <mergeCell ref="X208:Y209"/>
    <mergeCell ref="Z208:Z209"/>
    <mergeCell ref="F210:F213"/>
    <mergeCell ref="R212:S212"/>
    <mergeCell ref="M207:O207"/>
    <mergeCell ref="B208:C213"/>
    <mergeCell ref="D208:D213"/>
    <mergeCell ref="L208:L212"/>
    <mergeCell ref="M208:N212"/>
    <mergeCell ref="O208:O213"/>
    <mergeCell ref="K209:K213"/>
    <mergeCell ref="G210:G212"/>
    <mergeCell ref="H210:H212"/>
    <mergeCell ref="I210:I212"/>
    <mergeCell ref="J210:J213"/>
    <mergeCell ref="M213:N213"/>
    <mergeCell ref="B207:C207"/>
    <mergeCell ref="B164:O164"/>
    <mergeCell ref="E167:K167"/>
    <mergeCell ref="B132:C132"/>
    <mergeCell ref="B175:C175"/>
    <mergeCell ref="R220:S220"/>
    <mergeCell ref="B214:C214"/>
    <mergeCell ref="B216:C216"/>
    <mergeCell ref="E127:E131"/>
    <mergeCell ref="F127:J127"/>
    <mergeCell ref="R130:S130"/>
    <mergeCell ref="F128:F131"/>
    <mergeCell ref="B148:C148"/>
    <mergeCell ref="E208:K208"/>
    <mergeCell ref="E209:E213"/>
    <mergeCell ref="F209:J209"/>
    <mergeCell ref="Q210:S210"/>
    <mergeCell ref="B189:C189"/>
    <mergeCell ref="B205:O205"/>
    <mergeCell ref="M166:O166"/>
    <mergeCell ref="B167:C172"/>
    <mergeCell ref="D167:D172"/>
    <mergeCell ref="L167:L171"/>
    <mergeCell ref="M167:N171"/>
    <mergeCell ref="O167:O172"/>
    <mergeCell ref="Q5:S5"/>
    <mergeCell ref="R7:S7"/>
    <mergeCell ref="Q44:S45"/>
    <mergeCell ref="T44:T45"/>
    <mergeCell ref="U44:W44"/>
    <mergeCell ref="X44:Y45"/>
    <mergeCell ref="Z44:Z45"/>
    <mergeCell ref="Q46:S46"/>
    <mergeCell ref="T85:T86"/>
    <mergeCell ref="U85:W85"/>
    <mergeCell ref="F86:J86"/>
    <mergeCell ref="F87:F90"/>
    <mergeCell ref="Q87:S87"/>
    <mergeCell ref="E86:E90"/>
    <mergeCell ref="R89:S89"/>
    <mergeCell ref="E85:K85"/>
    <mergeCell ref="R97:S97"/>
    <mergeCell ref="T126:T127"/>
    <mergeCell ref="S108:Z108"/>
    <mergeCell ref="Q109:R109"/>
    <mergeCell ref="S109:Z109"/>
    <mergeCell ref="Z85:Z86"/>
    <mergeCell ref="K168:K172"/>
    <mergeCell ref="G169:G171"/>
    <mergeCell ref="H169:H171"/>
    <mergeCell ref="I169:I171"/>
    <mergeCell ref="J169:J172"/>
    <mergeCell ref="M172:N172"/>
    <mergeCell ref="M3:N7"/>
    <mergeCell ref="R179:S179"/>
    <mergeCell ref="F168:J168"/>
    <mergeCell ref="R171:S171"/>
    <mergeCell ref="S104:Z104"/>
    <mergeCell ref="Q105:R105"/>
    <mergeCell ref="S105:Z105"/>
    <mergeCell ref="Q106:R106"/>
    <mergeCell ref="S21:Z21"/>
    <mergeCell ref="Q22:R22"/>
    <mergeCell ref="S22:Z22"/>
    <mergeCell ref="Q23:R23"/>
    <mergeCell ref="S23:Z23"/>
    <mergeCell ref="Q24:R24"/>
    <mergeCell ref="S24:Z24"/>
    <mergeCell ref="S106:Z106"/>
    <mergeCell ref="Q107:R107"/>
    <mergeCell ref="S107:Z107"/>
    <mergeCell ref="B9:C9"/>
    <mergeCell ref="E4:E8"/>
    <mergeCell ref="F5:F8"/>
    <mergeCell ref="E3:K3"/>
    <mergeCell ref="F4:J4"/>
    <mergeCell ref="Q85:S86"/>
    <mergeCell ref="Q126:S127"/>
    <mergeCell ref="B123:O123"/>
    <mergeCell ref="E126:K126"/>
    <mergeCell ref="B50:C50"/>
    <mergeCell ref="B52:C52"/>
    <mergeCell ref="B66:C66"/>
    <mergeCell ref="O3:O8"/>
    <mergeCell ref="G5:G7"/>
    <mergeCell ref="H5:H7"/>
    <mergeCell ref="I5:I7"/>
    <mergeCell ref="J5:J8"/>
    <mergeCell ref="K4:K8"/>
    <mergeCell ref="L3:L7"/>
    <mergeCell ref="Q102:R102"/>
    <mergeCell ref="S102:Z102"/>
    <mergeCell ref="S103:Z103"/>
    <mergeCell ref="Q104:R104"/>
    <mergeCell ref="F46:F49"/>
    <mergeCell ref="B107:C107"/>
    <mergeCell ref="B93:C93"/>
    <mergeCell ref="Q167:S168"/>
    <mergeCell ref="B173:C173"/>
    <mergeCell ref="E168:E172"/>
    <mergeCell ref="F169:F172"/>
    <mergeCell ref="M2:O2"/>
    <mergeCell ref="M8:N8"/>
    <mergeCell ref="M43:O43"/>
    <mergeCell ref="B44:C49"/>
    <mergeCell ref="D44:D49"/>
    <mergeCell ref="L44:L48"/>
    <mergeCell ref="M44:N48"/>
    <mergeCell ref="O44:O49"/>
    <mergeCell ref="K45:K49"/>
    <mergeCell ref="G46:G48"/>
    <mergeCell ref="H46:H48"/>
    <mergeCell ref="I46:I48"/>
    <mergeCell ref="J46:J49"/>
    <mergeCell ref="M49:N49"/>
    <mergeCell ref="B2:C2"/>
    <mergeCell ref="B3:C8"/>
    <mergeCell ref="D3:D8"/>
    <mergeCell ref="B25:C25"/>
    <mergeCell ref="B166:C166"/>
    <mergeCell ref="B125:C125"/>
    <mergeCell ref="B84:C84"/>
    <mergeCell ref="B43:C43"/>
    <mergeCell ref="M125:O125"/>
    <mergeCell ref="B126:C131"/>
    <mergeCell ref="D126:D131"/>
    <mergeCell ref="L126:L130"/>
    <mergeCell ref="M126:N130"/>
    <mergeCell ref="O126:O131"/>
    <mergeCell ref="K127:K131"/>
    <mergeCell ref="G128:G130"/>
    <mergeCell ref="H128:H130"/>
    <mergeCell ref="I128:I130"/>
    <mergeCell ref="J128:J131"/>
    <mergeCell ref="M131:N131"/>
    <mergeCell ref="M84:O84"/>
    <mergeCell ref="B85:C90"/>
    <mergeCell ref="D85:D90"/>
    <mergeCell ref="L85:L89"/>
    <mergeCell ref="M85:N89"/>
    <mergeCell ref="O85:O90"/>
    <mergeCell ref="K86:K90"/>
    <mergeCell ref="B134:C134"/>
    <mergeCell ref="B11:C11"/>
    <mergeCell ref="G87:G89"/>
    <mergeCell ref="H87:H89"/>
    <mergeCell ref="I87:I89"/>
    <mergeCell ref="J87:J90"/>
    <mergeCell ref="M90:N90"/>
    <mergeCell ref="B91:C91"/>
    <mergeCell ref="X85:Y86"/>
    <mergeCell ref="R15:S15"/>
    <mergeCell ref="B41:O41"/>
    <mergeCell ref="R48:S48"/>
    <mergeCell ref="R56:S56"/>
    <mergeCell ref="B82:O82"/>
    <mergeCell ref="E45:E49"/>
    <mergeCell ref="F45:J45"/>
    <mergeCell ref="E44:K44"/>
    <mergeCell ref="Q64:R64"/>
    <mergeCell ref="S64:Z64"/>
    <mergeCell ref="Q65:R65"/>
    <mergeCell ref="S62:Z62"/>
    <mergeCell ref="Q63:R63"/>
    <mergeCell ref="S63:Z63"/>
    <mergeCell ref="Q20:R20"/>
    <mergeCell ref="S20:Z20"/>
    <mergeCell ref="Q2:S2"/>
    <mergeCell ref="X2:Z2"/>
    <mergeCell ref="Q43:S43"/>
    <mergeCell ref="X43:Z43"/>
    <mergeCell ref="Q84:S84"/>
    <mergeCell ref="X84:Z84"/>
    <mergeCell ref="S65:Z65"/>
    <mergeCell ref="Q66:R66"/>
    <mergeCell ref="S66:Z66"/>
    <mergeCell ref="S67:Z67"/>
    <mergeCell ref="Q68:R68"/>
    <mergeCell ref="S68:Z68"/>
    <mergeCell ref="Q3:S4"/>
    <mergeCell ref="T3:T4"/>
    <mergeCell ref="U3:W3"/>
    <mergeCell ref="X3:Y4"/>
    <mergeCell ref="Z3:Z4"/>
    <mergeCell ref="Q25:R25"/>
    <mergeCell ref="S25:Z25"/>
    <mergeCell ref="S26:Z26"/>
    <mergeCell ref="Q27:R27"/>
    <mergeCell ref="S27:Z27"/>
    <mergeCell ref="Q61:R61"/>
    <mergeCell ref="S61:Z61"/>
    <mergeCell ref="Q143:R143"/>
    <mergeCell ref="S143:Z143"/>
    <mergeCell ref="S144:Z144"/>
    <mergeCell ref="Q125:S125"/>
    <mergeCell ref="X125:Z125"/>
    <mergeCell ref="U126:W126"/>
    <mergeCell ref="X126:Y127"/>
    <mergeCell ref="Z126:Z127"/>
    <mergeCell ref="Q128:S128"/>
    <mergeCell ref="R138:S138"/>
    <mergeCell ref="Q145:R145"/>
    <mergeCell ref="S145:Z145"/>
    <mergeCell ref="Q146:R146"/>
    <mergeCell ref="S146:Z146"/>
    <mergeCell ref="Q147:R147"/>
    <mergeCell ref="S147:Z147"/>
    <mergeCell ref="Q148:R148"/>
    <mergeCell ref="S148:Z148"/>
    <mergeCell ref="S149:Z149"/>
    <mergeCell ref="Q150:R150"/>
    <mergeCell ref="S150:Z150"/>
    <mergeCell ref="Q184:R184"/>
    <mergeCell ref="S184:Z184"/>
    <mergeCell ref="S185:Z185"/>
    <mergeCell ref="Q186:R186"/>
    <mergeCell ref="S186:Z186"/>
    <mergeCell ref="Q187:R187"/>
    <mergeCell ref="S187:Z187"/>
    <mergeCell ref="Q166:S166"/>
    <mergeCell ref="X166:Z166"/>
    <mergeCell ref="T167:T168"/>
    <mergeCell ref="U167:W167"/>
    <mergeCell ref="X167:Y168"/>
    <mergeCell ref="Z167:Z168"/>
    <mergeCell ref="Q169:S169"/>
    <mergeCell ref="Q188:R188"/>
    <mergeCell ref="S188:Z188"/>
    <mergeCell ref="Q189:R189"/>
    <mergeCell ref="S189:Z189"/>
    <mergeCell ref="S190:Z190"/>
    <mergeCell ref="Q191:R191"/>
    <mergeCell ref="S191:Z191"/>
    <mergeCell ref="Q225:R225"/>
    <mergeCell ref="S225:Z225"/>
    <mergeCell ref="Q207:S207"/>
    <mergeCell ref="X207:Z207"/>
    <mergeCell ref="S231:Z231"/>
    <mergeCell ref="Q232:R232"/>
    <mergeCell ref="S232:Z232"/>
    <mergeCell ref="S226:Z226"/>
    <mergeCell ref="Q227:R227"/>
    <mergeCell ref="S227:Z227"/>
    <mergeCell ref="Q228:R228"/>
    <mergeCell ref="S228:Z228"/>
    <mergeCell ref="Q229:R229"/>
    <mergeCell ref="S229:Z229"/>
    <mergeCell ref="Q230:R230"/>
    <mergeCell ref="S230:Z230"/>
  </mergeCells>
  <phoneticPr fontId="2"/>
  <printOptions gridLinesSet="0"/>
  <pageMargins left="0.78740157480314965" right="0.59055118110236227" top="0.94488188976377963" bottom="0.94488188976377963" header="0.51181102362204722" footer="0.51181102362204722"/>
  <pageSetup paperSize="9" scale="45" pageOrder="overThenDown" orientation="portrait" horizontalDpi="4294967292" verticalDpi="4294967292" r:id="rId1"/>
  <headerFooter alignWithMargins="0">
    <oddHeader>&amp;L&amp;"ＭＳ 明朝,標準"&amp;10&amp;D　&amp;T&amp;R&amp;"ＭＳ 明朝,標準"&amp;10&amp;A</oddHeader>
  </headerFooter>
  <rowBreaks count="5" manualBreakCount="5">
    <brk id="41" max="16383" man="1"/>
    <brk id="82" max="16383" man="1"/>
    <brk id="123" max="16383" man="1"/>
    <brk id="164" max="16383" man="1"/>
    <brk id="205"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Link Data 2013</vt:lpstr>
      <vt:lpstr>Link Data 2012</vt:lpstr>
      <vt:lpstr>Link Data 2011</vt:lpstr>
      <vt:lpstr>Link Data 2010</vt:lpstr>
      <vt:lpstr>Link Data 2009</vt:lpstr>
      <vt:lpstr>Link Data 2008</vt:lpstr>
      <vt:lpstr>Link Data 2005-2007</vt:lpstr>
      <vt:lpstr>Link Data 1999-2004</vt:lpstr>
      <vt:lpstr>'Link Data 2005-2007'!Print_Area</vt:lpstr>
      <vt:lpstr>'Link Data 2013'!Print_Area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2015-03-19T07:04:01Z</cp:lastPrinted>
  <dcterms:created xsi:type="dcterms:W3CDTF">1996-05-01T02:19:42Z</dcterms:created>
  <dcterms:modified xsi:type="dcterms:W3CDTF">2015-11-11T04:48:59Z</dcterms:modified>
</cp:coreProperties>
</file>