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462" yWindow="-109" windowWidth="10026" windowHeight="8192" tabRatio="915"/>
  </bookViews>
  <sheets>
    <sheet name="Link Data 2013 (Total)" sheetId="60162" r:id="rId1"/>
    <sheet name="Link Data 2013 (Females)" sheetId="60164" r:id="rId2"/>
  </sheets>
  <externalReferences>
    <externalReference r:id="rId3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_xlnm.Print_Area" localSheetId="1">'Link Data 2013 (Females)'!$A$1:$K$32</definedName>
    <definedName name="_xlnm.Print_Area" localSheetId="0">'Link Data 2013 (Total)'!$A$1:$N$49</definedName>
    <definedName name="_xlnm.Print_Area">'[1]男女別・年齢（年齢層）別人口（S41～）'!$AA$2:$AB$61</definedName>
    <definedName name="PRINT_AREA_MI">'[1]男女別・年齢（年齢層）別人口（S41～）'!$AA$2:$AB$61</definedName>
  </definedNames>
  <calcPr calcId="145621"/>
</workbook>
</file>

<file path=xl/calcChain.xml><?xml version="1.0" encoding="utf-8"?>
<calcChain xmlns="http://schemas.openxmlformats.org/spreadsheetml/2006/main">
  <c r="C26" i="60164" l="1"/>
  <c r="C43" i="60162"/>
  <c r="C27" i="60164"/>
  <c r="C25" i="60164"/>
  <c r="C44" i="60162"/>
  <c r="C42" i="60162"/>
  <c r="C41" i="60162"/>
  <c r="C24" i="60164"/>
  <c r="C23" i="60164"/>
  <c r="C40" i="60162"/>
  <c r="H22" i="60164"/>
  <c r="G22" i="60164"/>
  <c r="F22" i="60164"/>
  <c r="E22" i="60164"/>
  <c r="D22" i="60164"/>
  <c r="C22" i="60164"/>
  <c r="C39" i="60162"/>
  <c r="K21" i="60164"/>
  <c r="J21" i="60164"/>
  <c r="I21" i="60164"/>
  <c r="H21" i="60164"/>
  <c r="G21" i="60164"/>
  <c r="F21" i="60164"/>
  <c r="E21" i="60164"/>
  <c r="D21" i="60164"/>
  <c r="C21" i="60164"/>
  <c r="N38" i="60162"/>
  <c r="M38" i="60162"/>
  <c r="L38" i="60162"/>
  <c r="K38" i="60162"/>
  <c r="J38" i="60162"/>
  <c r="I38" i="60162"/>
  <c r="H38" i="60162"/>
  <c r="G38" i="60162"/>
  <c r="F38" i="60162"/>
  <c r="E38" i="60162"/>
  <c r="D38" i="60162"/>
  <c r="C38" i="60162"/>
  <c r="E6" i="60164"/>
  <c r="C6" i="60164"/>
  <c r="E7" i="60164"/>
  <c r="C7" i="60164"/>
  <c r="E8" i="60164"/>
  <c r="C8" i="60164"/>
  <c r="E9" i="60164"/>
  <c r="C9" i="60164"/>
  <c r="E10" i="60164"/>
  <c r="C10" i="60164"/>
  <c r="E11" i="60164"/>
  <c r="C11" i="60164"/>
  <c r="E12" i="60164"/>
  <c r="C12" i="60164"/>
  <c r="E13" i="60164"/>
  <c r="C13" i="60164"/>
  <c r="E14" i="60164"/>
  <c r="C14" i="60164"/>
  <c r="E15" i="60164"/>
  <c r="C15" i="60164"/>
  <c r="E16" i="60164"/>
  <c r="C16" i="60164"/>
  <c r="E17" i="60164"/>
  <c r="C17" i="60164"/>
  <c r="C18" i="60164"/>
  <c r="C19" i="60164"/>
  <c r="D37" i="60162"/>
  <c r="C37" i="60162"/>
  <c r="E37" i="60162"/>
  <c r="H37" i="60162"/>
  <c r="I37" i="60162"/>
  <c r="J37" i="60162"/>
  <c r="K37" i="60162"/>
  <c r="L37" i="60162"/>
  <c r="M37" i="60162"/>
  <c r="N37" i="60162"/>
  <c r="C35" i="60162"/>
  <c r="C36" i="60162"/>
  <c r="C34" i="60162"/>
  <c r="C33" i="60162"/>
  <c r="C32" i="60162"/>
  <c r="C31" i="60162"/>
  <c r="C30" i="60162"/>
  <c r="C29" i="60162"/>
  <c r="C28" i="60162"/>
  <c r="C27" i="60162"/>
  <c r="C26" i="60162"/>
  <c r="C25" i="60162"/>
  <c r="C24" i="60162"/>
  <c r="C23" i="60162"/>
  <c r="C22" i="60162"/>
  <c r="C21" i="60162"/>
  <c r="C20" i="60162"/>
  <c r="C19" i="60162"/>
  <c r="C18" i="60162"/>
  <c r="C17" i="60162"/>
  <c r="C16" i="60162"/>
  <c r="C15" i="60162"/>
  <c r="C14" i="60162"/>
  <c r="C13" i="60162"/>
  <c r="C12" i="60162"/>
  <c r="C11" i="60162"/>
  <c r="C10" i="60162"/>
  <c r="C9" i="60162"/>
  <c r="C8" i="60162"/>
  <c r="C7" i="60162"/>
  <c r="C6" i="60162"/>
</calcChain>
</file>

<file path=xl/sharedStrings.xml><?xml version="1.0" encoding="utf-8"?>
<sst xmlns="http://schemas.openxmlformats.org/spreadsheetml/2006/main" count="38" uniqueCount="37">
  <si>
    <t>The Traffic Bureau, National Police Agency</t>
  </si>
  <si>
    <t>Fig. 1-1-1-2 Number of persons cleared for non-traffic Penal Code offenses by age group</t>
    <phoneticPr fontId="2"/>
  </si>
  <si>
    <t>(1973-2013)</t>
    <phoneticPr fontId="2"/>
  </si>
  <si>
    <t>Year</t>
    <phoneticPr fontId="2"/>
  </si>
  <si>
    <t>Total</t>
  </si>
  <si>
    <t>Total</t>
    <phoneticPr fontId="2"/>
  </si>
  <si>
    <t>30～39</t>
  </si>
  <si>
    <t>40～49</t>
  </si>
  <si>
    <t>50～59</t>
  </si>
  <si>
    <t>60～64</t>
  </si>
  <si>
    <t>65～69</t>
  </si>
  <si>
    <t>Note:</t>
  </si>
  <si>
    <t>Note:</t>
    <phoneticPr fontId="2"/>
  </si>
  <si>
    <t>Source:</t>
  </si>
  <si>
    <t>Source:</t>
    <phoneticPr fontId="2"/>
  </si>
  <si>
    <t>The figures are based on the age at the time of the offense</t>
  </si>
  <si>
    <t>The figures are based on the age at the time of the offense</t>
    <phoneticPr fontId="2"/>
  </si>
  <si>
    <t xml:space="preserve">Criminal Statistics of the National Police Agency
           </t>
  </si>
  <si>
    <t xml:space="preserve">Criminal Statistics of the National Police Agency
           </t>
    <phoneticPr fontId="2"/>
  </si>
  <si>
    <r>
      <t>14</t>
    </r>
    <r>
      <rPr>
        <sz val="10"/>
        <rFont val="ＭＳ 明朝"/>
        <family val="1"/>
        <charset val="128"/>
      </rPr>
      <t>･</t>
    </r>
    <r>
      <rPr>
        <sz val="10"/>
        <rFont val="Times New Roman"/>
        <family val="1"/>
      </rPr>
      <t>15</t>
    </r>
  </si>
  <si>
    <r>
      <t>16</t>
    </r>
    <r>
      <rPr>
        <sz val="10"/>
        <rFont val="ＭＳ 明朝"/>
        <family val="1"/>
        <charset val="128"/>
      </rPr>
      <t>･</t>
    </r>
    <r>
      <rPr>
        <sz val="10"/>
        <rFont val="Times New Roman"/>
        <family val="1"/>
      </rPr>
      <t>17</t>
    </r>
  </si>
  <si>
    <r>
      <t>18</t>
    </r>
    <r>
      <rPr>
        <sz val="10"/>
        <rFont val="ＭＳ 明朝"/>
        <family val="1"/>
        <charset val="128"/>
      </rPr>
      <t>･</t>
    </r>
    <r>
      <rPr>
        <sz val="10"/>
        <rFont val="Times New Roman"/>
        <family val="1"/>
      </rPr>
      <t>19</t>
    </r>
  </si>
  <si>
    <r>
      <t>20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24</t>
    </r>
  </si>
  <si>
    <r>
      <t>25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29</t>
    </r>
  </si>
  <si>
    <r>
      <t>30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</si>
  <si>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49</t>
    </r>
  </si>
  <si>
    <r>
      <t>50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59</t>
    </r>
  </si>
  <si>
    <r>
      <t>60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64</t>
    </r>
  </si>
  <si>
    <r>
      <t>65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69</t>
    </r>
  </si>
  <si>
    <t>[2] Females</t>
    <phoneticPr fontId="6"/>
  </si>
  <si>
    <t>(1990-2013)</t>
    <phoneticPr fontId="6"/>
  </si>
  <si>
    <t xml:space="preserve">Year </t>
  </si>
  <si>
    <t>20～29</t>
  </si>
  <si>
    <t>[1] Total</t>
    <phoneticPr fontId="2"/>
  </si>
  <si>
    <t>70 or
 older</t>
    <phoneticPr fontId="2"/>
  </si>
  <si>
    <t>70 or
older</t>
    <phoneticPr fontId="6"/>
  </si>
  <si>
    <t>Younger than 20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</si>
</sst>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(* #,##0_);_(* \(#,##0\);_(* &quot;-&quot;_);_(@_)"/>
    <numFmt numFmtId="177" formatCode="#,##0_);[Red]\(#,##0\)"/>
    <numFmt numFmtId="178" formatCode="#,##0_ "/>
    <numFmt numFmtId="179" formatCode="0.0"/>
    <numFmt numFmtId="180" formatCode="#,##0_ ;[Red]\-#,##0\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38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99">
    <xf numFmtId="0" fontId="0" fillId="0" borderId="0" xfId="0"/>
    <xf numFmtId="0" fontId="23" fillId="0" borderId="0" xfId="0" applyFont="1"/>
    <xf numFmtId="0" fontId="23" fillId="0" borderId="0" xfId="0" applyFont="1" applyBorder="1"/>
    <xf numFmtId="0" fontId="25" fillId="0" borderId="0" xfId="0" applyFont="1" applyAlignment="1"/>
    <xf numFmtId="0" fontId="24" fillId="0" borderId="0" xfId="0" applyFont="1" applyAlignment="1">
      <alignment wrapText="1"/>
    </xf>
    <xf numFmtId="0" fontId="25" fillId="0" borderId="0" xfId="0" applyFont="1"/>
    <xf numFmtId="177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26" fillId="0" borderId="0" xfId="0" applyFont="1"/>
    <xf numFmtId="0" fontId="27" fillId="0" borderId="0" xfId="0" applyFont="1"/>
    <xf numFmtId="177" fontId="22" fillId="0" borderId="0" xfId="0" applyNumberFormat="1" applyFont="1"/>
    <xf numFmtId="0" fontId="24" fillId="0" borderId="0" xfId="0" applyFont="1"/>
    <xf numFmtId="177" fontId="24" fillId="0" borderId="0" xfId="0" applyNumberFormat="1" applyFont="1"/>
    <xf numFmtId="177" fontId="24" fillId="0" borderId="0" xfId="0" applyNumberFormat="1" applyFont="1" applyAlignment="1">
      <alignment horizontal="right"/>
    </xf>
    <xf numFmtId="0" fontId="24" fillId="0" borderId="16" xfId="0" applyNumberFormat="1" applyFont="1" applyBorder="1" applyAlignment="1">
      <alignment horizontal="center" vertical="center"/>
    </xf>
    <xf numFmtId="177" fontId="24" fillId="0" borderId="17" xfId="0" applyNumberFormat="1" applyFont="1" applyBorder="1" applyAlignment="1">
      <alignment horizontal="right" vertical="center"/>
    </xf>
    <xf numFmtId="177" fontId="24" fillId="0" borderId="17" xfId="0" applyNumberFormat="1" applyFont="1" applyBorder="1"/>
    <xf numFmtId="177" fontId="24" fillId="0" borderId="13" xfId="0" applyNumberFormat="1" applyFont="1" applyBorder="1"/>
    <xf numFmtId="177" fontId="24" fillId="0" borderId="14" xfId="0" applyNumberFormat="1" applyFont="1" applyBorder="1"/>
    <xf numFmtId="177" fontId="24" fillId="0" borderId="15" xfId="0" applyNumberFormat="1" applyFont="1" applyBorder="1"/>
    <xf numFmtId="177" fontId="24" fillId="0" borderId="17" xfId="0" quotePrefix="1" applyNumberFormat="1" applyFont="1" applyBorder="1"/>
    <xf numFmtId="177" fontId="24" fillId="0" borderId="0" xfId="0" quotePrefix="1" applyNumberFormat="1" applyFont="1"/>
    <xf numFmtId="177" fontId="24" fillId="0" borderId="0" xfId="0" applyNumberFormat="1" applyFont="1" applyBorder="1"/>
    <xf numFmtId="177" fontId="24" fillId="0" borderId="17" xfId="0" applyNumberFormat="1" applyFont="1" applyFill="1" applyBorder="1" applyAlignment="1">
      <alignment horizontal="right" vertical="center"/>
    </xf>
    <xf numFmtId="177" fontId="24" fillId="0" borderId="17" xfId="0" applyNumberFormat="1" applyFont="1" applyFill="1" applyBorder="1"/>
    <xf numFmtId="177" fontId="24" fillId="0" borderId="0" xfId="0" applyNumberFormat="1" applyFont="1" applyFill="1" applyBorder="1"/>
    <xf numFmtId="177" fontId="24" fillId="0" borderId="15" xfId="0" applyNumberFormat="1" applyFont="1" applyFill="1" applyBorder="1"/>
    <xf numFmtId="0" fontId="23" fillId="0" borderId="0" xfId="0" applyFont="1" applyFill="1"/>
    <xf numFmtId="177" fontId="24" fillId="0" borderId="16" xfId="0" applyNumberFormat="1" applyFont="1" applyFill="1" applyBorder="1"/>
    <xf numFmtId="177" fontId="24" fillId="0" borderId="17" xfId="0" applyNumberFormat="1" applyFont="1" applyFill="1" applyBorder="1" applyAlignment="1">
      <alignment horizontal="right"/>
    </xf>
    <xf numFmtId="177" fontId="24" fillId="0" borderId="16" xfId="0" applyNumberFormat="1" applyFont="1" applyFill="1" applyBorder="1" applyAlignment="1">
      <alignment horizontal="right"/>
    </xf>
    <xf numFmtId="177" fontId="24" fillId="0" borderId="15" xfId="0" applyNumberFormat="1" applyFont="1" applyFill="1" applyBorder="1" applyAlignment="1">
      <alignment horizontal="right"/>
    </xf>
    <xf numFmtId="177" fontId="24" fillId="0" borderId="16" xfId="0" applyNumberFormat="1" applyFont="1" applyFill="1" applyBorder="1" applyAlignment="1">
      <alignment horizontal="right" vertical="center"/>
    </xf>
    <xf numFmtId="177" fontId="24" fillId="0" borderId="15" xfId="0" applyNumberFormat="1" applyFont="1" applyFill="1" applyBorder="1" applyAlignment="1">
      <alignment horizontal="right" vertical="center"/>
    </xf>
    <xf numFmtId="0" fontId="23" fillId="0" borderId="0" xfId="0" applyFont="1" applyFill="1" applyBorder="1"/>
    <xf numFmtId="177" fontId="24" fillId="0" borderId="0" xfId="0" applyNumberFormat="1" applyFont="1" applyFill="1" applyBorder="1" applyAlignment="1">
      <alignment horizontal="right" vertical="center"/>
    </xf>
    <xf numFmtId="0" fontId="24" fillId="0" borderId="19" xfId="0" applyNumberFormat="1" applyFont="1" applyBorder="1" applyAlignment="1">
      <alignment horizontal="center" vertical="center"/>
    </xf>
    <xf numFmtId="177" fontId="24" fillId="0" borderId="19" xfId="0" applyNumberFormat="1" applyFont="1" applyFill="1" applyBorder="1" applyAlignment="1">
      <alignment horizontal="right" vertical="center"/>
    </xf>
    <xf numFmtId="178" fontId="24" fillId="0" borderId="20" xfId="0" applyNumberFormat="1" applyFont="1" applyFill="1" applyBorder="1" applyAlignment="1">
      <alignment horizontal="right"/>
    </xf>
    <xf numFmtId="178" fontId="24" fillId="0" borderId="21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177" fontId="24" fillId="0" borderId="12" xfId="0" applyNumberFormat="1" applyFont="1" applyBorder="1" applyAlignment="1">
      <alignment horizontal="center" vertical="center"/>
    </xf>
    <xf numFmtId="177" fontId="24" fillId="0" borderId="12" xfId="0" applyNumberFormat="1" applyFont="1" applyBorder="1" applyAlignment="1">
      <alignment horizontal="center" vertical="center" wrapText="1"/>
    </xf>
    <xf numFmtId="0" fontId="24" fillId="0" borderId="0" xfId="2478" applyFont="1" applyBorder="1"/>
    <xf numFmtId="0" fontId="24" fillId="0" borderId="0" xfId="2478" applyFont="1"/>
    <xf numFmtId="0" fontId="22" fillId="0" borderId="0" xfId="2478" applyFont="1" applyAlignment="1">
      <alignment horizontal="left"/>
    </xf>
    <xf numFmtId="0" fontId="24" fillId="0" borderId="18" xfId="2478" applyFont="1" applyBorder="1"/>
    <xf numFmtId="0" fontId="24" fillId="0" borderId="18" xfId="2478" applyFont="1" applyBorder="1" applyAlignment="1">
      <alignment horizontal="right"/>
    </xf>
    <xf numFmtId="177" fontId="24" fillId="0" borderId="13" xfId="1889" applyNumberFormat="1" applyFont="1" applyBorder="1"/>
    <xf numFmtId="177" fontId="24" fillId="0" borderId="24" xfId="1889" applyNumberFormat="1" applyFont="1" applyBorder="1"/>
    <xf numFmtId="177" fontId="24" fillId="0" borderId="23" xfId="1889" applyNumberFormat="1" applyFont="1" applyBorder="1"/>
    <xf numFmtId="177" fontId="24" fillId="0" borderId="17" xfId="1889" applyNumberFormat="1" applyFont="1" applyBorder="1"/>
    <xf numFmtId="176" fontId="24" fillId="0" borderId="0" xfId="1889" applyNumberFormat="1" applyFont="1" applyBorder="1" applyAlignment="1"/>
    <xf numFmtId="179" fontId="24" fillId="0" borderId="0" xfId="2478" applyNumberFormat="1" applyFont="1" applyBorder="1"/>
    <xf numFmtId="177" fontId="24" fillId="0" borderId="16" xfId="1889" applyNumberFormat="1" applyFont="1" applyBorder="1"/>
    <xf numFmtId="177" fontId="24" fillId="0" borderId="0" xfId="1889" applyNumberFormat="1" applyFont="1" applyBorder="1"/>
    <xf numFmtId="176" fontId="24" fillId="0" borderId="0" xfId="1889" quotePrefix="1" applyNumberFormat="1" applyFont="1" applyBorder="1" applyAlignment="1"/>
    <xf numFmtId="177" fontId="24" fillId="0" borderId="0" xfId="1889" applyNumberFormat="1" applyFont="1" applyBorder="1" applyAlignment="1">
      <alignment horizontal="right"/>
    </xf>
    <xf numFmtId="177" fontId="24" fillId="0" borderId="0" xfId="1889" applyNumberFormat="1" applyFont="1" applyAlignment="1">
      <alignment horizontal="right"/>
    </xf>
    <xf numFmtId="177" fontId="24" fillId="0" borderId="15" xfId="1889" applyNumberFormat="1" applyFont="1" applyBorder="1"/>
    <xf numFmtId="177" fontId="24" fillId="0" borderId="0" xfId="1889" applyNumberFormat="1" applyFont="1" applyFill="1" applyBorder="1"/>
    <xf numFmtId="177" fontId="24" fillId="0" borderId="17" xfId="1889" applyNumberFormat="1" applyFont="1" applyFill="1" applyBorder="1"/>
    <xf numFmtId="177" fontId="24" fillId="0" borderId="16" xfId="1889" applyNumberFormat="1" applyFont="1" applyFill="1" applyBorder="1"/>
    <xf numFmtId="177" fontId="24" fillId="0" borderId="15" xfId="1889" applyNumberFormat="1" applyFont="1" applyFill="1" applyBorder="1"/>
    <xf numFmtId="177" fontId="24" fillId="0" borderId="15" xfId="1889" applyNumberFormat="1" applyFont="1" applyBorder="1" applyAlignment="1">
      <alignment horizontal="right"/>
    </xf>
    <xf numFmtId="177" fontId="24" fillId="0" borderId="15" xfId="1889" applyNumberFormat="1" applyFont="1" applyFill="1" applyBorder="1" applyAlignment="1">
      <alignment horizontal="right"/>
    </xf>
    <xf numFmtId="177" fontId="24" fillId="0" borderId="0" xfId="0" applyNumberFormat="1" applyFont="1" applyFill="1" applyBorder="1" applyAlignment="1">
      <alignment horizontal="center"/>
    </xf>
    <xf numFmtId="177" fontId="24" fillId="0" borderId="17" xfId="1889" applyNumberFormat="1" applyFont="1" applyFill="1" applyBorder="1" applyAlignment="1">
      <alignment horizontal="right"/>
    </xf>
    <xf numFmtId="177" fontId="24" fillId="0" borderId="0" xfId="1889" applyNumberFormat="1" applyFont="1" applyFill="1" applyBorder="1" applyAlignment="1">
      <alignment horizontal="right"/>
    </xf>
    <xf numFmtId="180" fontId="24" fillId="0" borderId="17" xfId="1889" applyNumberFormat="1" applyFont="1" applyFill="1" applyBorder="1"/>
    <xf numFmtId="177" fontId="24" fillId="0" borderId="16" xfId="1889" applyNumberFormat="1" applyFont="1" applyFill="1" applyBorder="1" applyAlignment="1">
      <alignment horizontal="right"/>
    </xf>
    <xf numFmtId="177" fontId="24" fillId="0" borderId="20" xfId="0" applyNumberFormat="1" applyFont="1" applyFill="1" applyBorder="1" applyAlignment="1">
      <alignment horizontal="right" vertical="center"/>
    </xf>
    <xf numFmtId="177" fontId="24" fillId="0" borderId="21" xfId="0" applyNumberFormat="1" applyFont="1" applyFill="1" applyBorder="1" applyAlignment="1">
      <alignment horizontal="right" vertical="center"/>
    </xf>
    <xf numFmtId="0" fontId="25" fillId="0" borderId="0" xfId="2478" applyFont="1"/>
    <xf numFmtId="0" fontId="24" fillId="0" borderId="24" xfId="2478" applyFont="1" applyBorder="1" applyAlignment="1">
      <alignment horizontal="center"/>
    </xf>
    <xf numFmtId="0" fontId="24" fillId="0" borderId="19" xfId="2478" applyFont="1" applyBorder="1" applyAlignment="1">
      <alignment horizontal="center"/>
    </xf>
    <xf numFmtId="0" fontId="24" fillId="0" borderId="16" xfId="2478" applyFont="1" applyBorder="1" applyAlignment="1">
      <alignment horizontal="center"/>
    </xf>
    <xf numFmtId="0" fontId="24" fillId="0" borderId="22" xfId="2478" applyFont="1" applyBorder="1" applyAlignment="1">
      <alignment horizontal="center" vertical="center" wrapText="1"/>
    </xf>
    <xf numFmtId="0" fontId="24" fillId="0" borderId="19" xfId="2478" applyFont="1" applyBorder="1" applyAlignment="1">
      <alignment horizontal="center" vertical="center" wrapText="1"/>
    </xf>
    <xf numFmtId="0" fontId="24" fillId="0" borderId="11" xfId="2478" applyFont="1" applyBorder="1" applyAlignment="1">
      <alignment horizontal="center" vertical="center" wrapText="1"/>
    </xf>
    <xf numFmtId="0" fontId="24" fillId="0" borderId="20" xfId="2478" applyFont="1" applyBorder="1" applyAlignment="1">
      <alignment horizontal="center" vertical="center" wrapText="1"/>
    </xf>
    <xf numFmtId="0" fontId="24" fillId="0" borderId="21" xfId="2478" applyFont="1" applyBorder="1" applyAlignment="1">
      <alignment horizontal="center" vertical="center" wrapText="1"/>
    </xf>
    <xf numFmtId="0" fontId="24" fillId="0" borderId="0" xfId="2478" applyFont="1" applyAlignment="1">
      <alignment horizontal="center" wrapText="1"/>
    </xf>
    <xf numFmtId="0" fontId="25" fillId="0" borderId="0" xfId="2478" applyFont="1" applyAlignment="1">
      <alignment horizontal="right"/>
    </xf>
    <xf numFmtId="177" fontId="24" fillId="0" borderId="10" xfId="0" applyNumberFormat="1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18" xfId="0" applyFont="1" applyBorder="1" applyAlignment="1">
      <alignment horizontal="left"/>
    </xf>
    <xf numFmtId="177" fontId="22" fillId="0" borderId="0" xfId="0" applyNumberFormat="1" applyFont="1" applyAlignment="1">
      <alignment horizontal="left"/>
    </xf>
    <xf numFmtId="177" fontId="24" fillId="0" borderId="15" xfId="0" applyNumberFormat="1" applyFont="1" applyBorder="1" applyAlignment="1">
      <alignment horizontal="center"/>
    </xf>
    <xf numFmtId="177" fontId="24" fillId="0" borderId="0" xfId="0" applyNumberFormat="1" applyFont="1" applyBorder="1" applyAlignment="1">
      <alignment horizontal="center"/>
    </xf>
    <xf numFmtId="177" fontId="24" fillId="0" borderId="21" xfId="0" applyNumberFormat="1" applyFont="1" applyBorder="1" applyAlignment="1">
      <alignment horizontal="center"/>
    </xf>
    <xf numFmtId="177" fontId="24" fillId="0" borderId="22" xfId="0" applyNumberFormat="1" applyFont="1" applyBorder="1" applyAlignment="1">
      <alignment horizontal="center"/>
    </xf>
    <xf numFmtId="177" fontId="24" fillId="0" borderId="14" xfId="0" applyNumberFormat="1" applyFont="1" applyBorder="1" applyAlignment="1">
      <alignment horizontal="center"/>
    </xf>
    <xf numFmtId="177" fontId="24" fillId="0" borderId="23" xfId="0" applyNumberFormat="1" applyFont="1" applyBorder="1" applyAlignment="1">
      <alignment horizontal="center"/>
    </xf>
    <xf numFmtId="177" fontId="24" fillId="0" borderId="16" xfId="0" applyNumberFormat="1" applyFont="1" applyBorder="1" applyAlignment="1">
      <alignment horizontal="center"/>
    </xf>
    <xf numFmtId="177" fontId="24" fillId="0" borderId="19" xfId="0" applyNumberFormat="1" applyFont="1" applyBorder="1" applyAlignment="1">
      <alignment horizontal="center"/>
    </xf>
    <xf numFmtId="177" fontId="24" fillId="0" borderId="24" xfId="0" applyNumberFormat="1" applyFont="1" applyBorder="1" applyAlignment="1">
      <alignment horizontal="center"/>
    </xf>
    <xf numFmtId="0" fontId="24" fillId="0" borderId="18" xfId="2478" applyFont="1" applyBorder="1" applyAlignment="1">
      <alignment horizontal="left"/>
    </xf>
  </cellXfs>
  <cellStyles count="2538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1889" builtinId="6"/>
    <cellStyle name="桁区切り 10" xfId="1890"/>
    <cellStyle name="桁区切り 11" xfId="1891"/>
    <cellStyle name="桁区切り 12" xfId="1892"/>
    <cellStyle name="桁区切り 13" xfId="1893"/>
    <cellStyle name="桁区切り 14" xfId="1894"/>
    <cellStyle name="桁区切り 15" xfId="1895"/>
    <cellStyle name="桁区切り 16" xfId="1896"/>
    <cellStyle name="桁区切り 17" xfId="1897"/>
    <cellStyle name="桁区切り 18" xfId="1898"/>
    <cellStyle name="桁区切り 19" xfId="1899"/>
    <cellStyle name="桁区切り 2" xfId="1900"/>
    <cellStyle name="桁区切り 20" xfId="1901"/>
    <cellStyle name="桁区切り 21" xfId="1902"/>
    <cellStyle name="桁区切り 22" xfId="1903"/>
    <cellStyle name="桁区切り 23" xfId="1904"/>
    <cellStyle name="桁区切り 24" xfId="1905"/>
    <cellStyle name="桁区切り 25" xfId="1906"/>
    <cellStyle name="桁区切り 26" xfId="1907"/>
    <cellStyle name="桁区切り 27" xfId="1908"/>
    <cellStyle name="桁区切り 28" xfId="1909"/>
    <cellStyle name="桁区切り 29" xfId="1910"/>
    <cellStyle name="桁区切り 3" xfId="1911"/>
    <cellStyle name="桁区切り 30" xfId="1912"/>
    <cellStyle name="桁区切り 31" xfId="1913"/>
    <cellStyle name="桁区切り 32" xfId="1914"/>
    <cellStyle name="桁区切り 33" xfId="1915"/>
    <cellStyle name="桁区切り 34" xfId="1916"/>
    <cellStyle name="桁区切り 35" xfId="1917"/>
    <cellStyle name="桁区切り 36" xfId="1918"/>
    <cellStyle name="桁区切り 37" xfId="1919"/>
    <cellStyle name="桁区切り 38" xfId="1920"/>
    <cellStyle name="桁区切り 39" xfId="1921"/>
    <cellStyle name="桁区切り 4" xfId="1922"/>
    <cellStyle name="桁区切り 40" xfId="1923"/>
    <cellStyle name="桁区切り 41" xfId="1924"/>
    <cellStyle name="桁区切り 42" xfId="1925"/>
    <cellStyle name="桁区切り 43" xfId="1926"/>
    <cellStyle name="桁区切り 44" xfId="1927"/>
    <cellStyle name="桁区切り 45" xfId="1928"/>
    <cellStyle name="桁区切り 46" xfId="1929"/>
    <cellStyle name="桁区切り 47" xfId="1930"/>
    <cellStyle name="桁区切り 48" xfId="1931"/>
    <cellStyle name="桁区切り 49" xfId="1932"/>
    <cellStyle name="桁区切り 5" xfId="1933"/>
    <cellStyle name="桁区切り 50" xfId="1934"/>
    <cellStyle name="桁区切り 51" xfId="1935"/>
    <cellStyle name="桁区切り 52" xfId="1936"/>
    <cellStyle name="桁区切り 53" xfId="1937"/>
    <cellStyle name="桁区切り 54" xfId="1938"/>
    <cellStyle name="桁区切り 55" xfId="1939"/>
    <cellStyle name="桁区切り 56" xfId="1940"/>
    <cellStyle name="桁区切り 57" xfId="1941"/>
    <cellStyle name="桁区切り 58" xfId="1942"/>
    <cellStyle name="桁区切り 59" xfId="1943"/>
    <cellStyle name="桁区切り 6" xfId="1944"/>
    <cellStyle name="桁区切り 7" xfId="1945"/>
    <cellStyle name="桁区切り 8" xfId="1946"/>
    <cellStyle name="桁区切り 9" xfId="1947"/>
    <cellStyle name="見出し 1" xfId="1948" builtinId="16" customBuiltin="1"/>
    <cellStyle name="見出し 1 10" xfId="1949"/>
    <cellStyle name="見出し 1 11" xfId="1950"/>
    <cellStyle name="見出し 1 12" xfId="1951"/>
    <cellStyle name="見出し 1 13" xfId="1952"/>
    <cellStyle name="見出し 1 14" xfId="1953"/>
    <cellStyle name="見出し 1 15" xfId="1954"/>
    <cellStyle name="見出し 1 16" xfId="1955"/>
    <cellStyle name="見出し 1 17" xfId="1956"/>
    <cellStyle name="見出し 1 18" xfId="1957"/>
    <cellStyle name="見出し 1 19" xfId="1958"/>
    <cellStyle name="見出し 1 2" xfId="1959"/>
    <cellStyle name="見出し 1 20" xfId="1960"/>
    <cellStyle name="見出し 1 21" xfId="1961"/>
    <cellStyle name="見出し 1 22" xfId="1962"/>
    <cellStyle name="見出し 1 23" xfId="1963"/>
    <cellStyle name="見出し 1 24" xfId="1964"/>
    <cellStyle name="見出し 1 25" xfId="1965"/>
    <cellStyle name="見出し 1 26" xfId="1966"/>
    <cellStyle name="見出し 1 27" xfId="1967"/>
    <cellStyle name="見出し 1 28" xfId="1968"/>
    <cellStyle name="見出し 1 29" xfId="1969"/>
    <cellStyle name="見出し 1 3" xfId="1970"/>
    <cellStyle name="見出し 1 30" xfId="1971"/>
    <cellStyle name="見出し 1 31" xfId="1972"/>
    <cellStyle name="見出し 1 32" xfId="1973"/>
    <cellStyle name="見出し 1 33" xfId="1974"/>
    <cellStyle name="見出し 1 34" xfId="1975"/>
    <cellStyle name="見出し 1 35" xfId="1976"/>
    <cellStyle name="見出し 1 36" xfId="1977"/>
    <cellStyle name="見出し 1 37" xfId="1978"/>
    <cellStyle name="見出し 1 38" xfId="1979"/>
    <cellStyle name="見出し 1 39" xfId="1980"/>
    <cellStyle name="見出し 1 4" xfId="1981"/>
    <cellStyle name="見出し 1 40" xfId="1982"/>
    <cellStyle name="見出し 1 41" xfId="1983"/>
    <cellStyle name="見出し 1 42" xfId="1984"/>
    <cellStyle name="見出し 1 43" xfId="1985"/>
    <cellStyle name="見出し 1 44" xfId="1986"/>
    <cellStyle name="見出し 1 45" xfId="1987"/>
    <cellStyle name="見出し 1 46" xfId="1988"/>
    <cellStyle name="見出し 1 47" xfId="1989"/>
    <cellStyle name="見出し 1 48" xfId="1990"/>
    <cellStyle name="見出し 1 49" xfId="1991"/>
    <cellStyle name="見出し 1 5" xfId="1992"/>
    <cellStyle name="見出し 1 50" xfId="1993"/>
    <cellStyle name="見出し 1 51" xfId="1994"/>
    <cellStyle name="見出し 1 52" xfId="1995"/>
    <cellStyle name="見出し 1 53" xfId="1996"/>
    <cellStyle name="見出し 1 54" xfId="1997"/>
    <cellStyle name="見出し 1 55" xfId="1998"/>
    <cellStyle name="見出し 1 56" xfId="1999"/>
    <cellStyle name="見出し 1 57" xfId="2000"/>
    <cellStyle name="見出し 1 58" xfId="2001"/>
    <cellStyle name="見出し 1 59" xfId="2002"/>
    <cellStyle name="見出し 1 6" xfId="2003"/>
    <cellStyle name="見出し 1 7" xfId="2004"/>
    <cellStyle name="見出し 1 8" xfId="2005"/>
    <cellStyle name="見出し 1 9" xfId="2006"/>
    <cellStyle name="見出し 2" xfId="2007" builtinId="17" customBuiltin="1"/>
    <cellStyle name="見出し 2 10" xfId="2008"/>
    <cellStyle name="見出し 2 11" xfId="2009"/>
    <cellStyle name="見出し 2 12" xfId="2010"/>
    <cellStyle name="見出し 2 13" xfId="2011"/>
    <cellStyle name="見出し 2 14" xfId="2012"/>
    <cellStyle name="見出し 2 15" xfId="2013"/>
    <cellStyle name="見出し 2 16" xfId="2014"/>
    <cellStyle name="見出し 2 17" xfId="2015"/>
    <cellStyle name="見出し 2 18" xfId="2016"/>
    <cellStyle name="見出し 2 19" xfId="2017"/>
    <cellStyle name="見出し 2 2" xfId="2018"/>
    <cellStyle name="見出し 2 20" xfId="2019"/>
    <cellStyle name="見出し 2 21" xfId="2020"/>
    <cellStyle name="見出し 2 22" xfId="2021"/>
    <cellStyle name="見出し 2 23" xfId="2022"/>
    <cellStyle name="見出し 2 24" xfId="2023"/>
    <cellStyle name="見出し 2 25" xfId="2024"/>
    <cellStyle name="見出し 2 26" xfId="2025"/>
    <cellStyle name="見出し 2 27" xfId="2026"/>
    <cellStyle name="見出し 2 28" xfId="2027"/>
    <cellStyle name="見出し 2 29" xfId="2028"/>
    <cellStyle name="見出し 2 3" xfId="2029"/>
    <cellStyle name="見出し 2 30" xfId="2030"/>
    <cellStyle name="見出し 2 31" xfId="2031"/>
    <cellStyle name="見出し 2 32" xfId="2032"/>
    <cellStyle name="見出し 2 33" xfId="2033"/>
    <cellStyle name="見出し 2 34" xfId="2034"/>
    <cellStyle name="見出し 2 35" xfId="2035"/>
    <cellStyle name="見出し 2 36" xfId="2036"/>
    <cellStyle name="見出し 2 37" xfId="2037"/>
    <cellStyle name="見出し 2 38" xfId="2038"/>
    <cellStyle name="見出し 2 39" xfId="2039"/>
    <cellStyle name="見出し 2 4" xfId="2040"/>
    <cellStyle name="見出し 2 40" xfId="2041"/>
    <cellStyle name="見出し 2 41" xfId="2042"/>
    <cellStyle name="見出し 2 42" xfId="2043"/>
    <cellStyle name="見出し 2 43" xfId="2044"/>
    <cellStyle name="見出し 2 44" xfId="2045"/>
    <cellStyle name="見出し 2 45" xfId="2046"/>
    <cellStyle name="見出し 2 46" xfId="2047"/>
    <cellStyle name="見出し 2 47" xfId="2048"/>
    <cellStyle name="見出し 2 48" xfId="2049"/>
    <cellStyle name="見出し 2 49" xfId="2050"/>
    <cellStyle name="見出し 2 5" xfId="2051"/>
    <cellStyle name="見出し 2 50" xfId="2052"/>
    <cellStyle name="見出し 2 51" xfId="2053"/>
    <cellStyle name="見出し 2 52" xfId="2054"/>
    <cellStyle name="見出し 2 53" xfId="2055"/>
    <cellStyle name="見出し 2 54" xfId="2056"/>
    <cellStyle name="見出し 2 55" xfId="2057"/>
    <cellStyle name="見出し 2 56" xfId="2058"/>
    <cellStyle name="見出し 2 57" xfId="2059"/>
    <cellStyle name="見出し 2 58" xfId="2060"/>
    <cellStyle name="見出し 2 59" xfId="2061"/>
    <cellStyle name="見出し 2 6" xfId="2062"/>
    <cellStyle name="見出し 2 7" xfId="2063"/>
    <cellStyle name="見出し 2 8" xfId="2064"/>
    <cellStyle name="見出し 2 9" xfId="2065"/>
    <cellStyle name="見出し 3" xfId="2066" builtinId="18" customBuiltin="1"/>
    <cellStyle name="見出し 3 10" xfId="2067"/>
    <cellStyle name="見出し 3 11" xfId="2068"/>
    <cellStyle name="見出し 3 12" xfId="2069"/>
    <cellStyle name="見出し 3 13" xfId="2070"/>
    <cellStyle name="見出し 3 14" xfId="2071"/>
    <cellStyle name="見出し 3 15" xfId="2072"/>
    <cellStyle name="見出し 3 16" xfId="2073"/>
    <cellStyle name="見出し 3 17" xfId="2074"/>
    <cellStyle name="見出し 3 18" xfId="2075"/>
    <cellStyle name="見出し 3 19" xfId="2076"/>
    <cellStyle name="見出し 3 2" xfId="2077"/>
    <cellStyle name="見出し 3 20" xfId="2078"/>
    <cellStyle name="見出し 3 21" xfId="2079"/>
    <cellStyle name="見出し 3 22" xfId="2080"/>
    <cellStyle name="見出し 3 23" xfId="2081"/>
    <cellStyle name="見出し 3 24" xfId="2082"/>
    <cellStyle name="見出し 3 25" xfId="2083"/>
    <cellStyle name="見出し 3 26" xfId="2084"/>
    <cellStyle name="見出し 3 27" xfId="2085"/>
    <cellStyle name="見出し 3 28" xfId="2086"/>
    <cellStyle name="見出し 3 29" xfId="2087"/>
    <cellStyle name="見出し 3 3" xfId="2088"/>
    <cellStyle name="見出し 3 30" xfId="2089"/>
    <cellStyle name="見出し 3 31" xfId="2090"/>
    <cellStyle name="見出し 3 32" xfId="2091"/>
    <cellStyle name="見出し 3 33" xfId="2092"/>
    <cellStyle name="見出し 3 34" xfId="2093"/>
    <cellStyle name="見出し 3 35" xfId="2094"/>
    <cellStyle name="見出し 3 36" xfId="2095"/>
    <cellStyle name="見出し 3 37" xfId="2096"/>
    <cellStyle name="見出し 3 38" xfId="2097"/>
    <cellStyle name="見出し 3 39" xfId="2098"/>
    <cellStyle name="見出し 3 4" xfId="2099"/>
    <cellStyle name="見出し 3 40" xfId="2100"/>
    <cellStyle name="見出し 3 41" xfId="2101"/>
    <cellStyle name="見出し 3 42" xfId="2102"/>
    <cellStyle name="見出し 3 43" xfId="2103"/>
    <cellStyle name="見出し 3 44" xfId="2104"/>
    <cellStyle name="見出し 3 45" xfId="2105"/>
    <cellStyle name="見出し 3 46" xfId="2106"/>
    <cellStyle name="見出し 3 47" xfId="2107"/>
    <cellStyle name="見出し 3 48" xfId="2108"/>
    <cellStyle name="見出し 3 49" xfId="2109"/>
    <cellStyle name="見出し 3 5" xfId="2110"/>
    <cellStyle name="見出し 3 50" xfId="2111"/>
    <cellStyle name="見出し 3 51" xfId="2112"/>
    <cellStyle name="見出し 3 52" xfId="2113"/>
    <cellStyle name="見出し 3 53" xfId="2114"/>
    <cellStyle name="見出し 3 54" xfId="2115"/>
    <cellStyle name="見出し 3 55" xfId="2116"/>
    <cellStyle name="見出し 3 56" xfId="2117"/>
    <cellStyle name="見出し 3 57" xfId="2118"/>
    <cellStyle name="見出し 3 58" xfId="2119"/>
    <cellStyle name="見出し 3 59" xfId="2120"/>
    <cellStyle name="見出し 3 6" xfId="2121"/>
    <cellStyle name="見出し 3 7" xfId="2122"/>
    <cellStyle name="見出し 3 8" xfId="2123"/>
    <cellStyle name="見出し 3 9" xfId="2124"/>
    <cellStyle name="見出し 4" xfId="2125" builtinId="19" customBuiltin="1"/>
    <cellStyle name="見出し 4 10" xfId="2126"/>
    <cellStyle name="見出し 4 11" xfId="2127"/>
    <cellStyle name="見出し 4 12" xfId="2128"/>
    <cellStyle name="見出し 4 13" xfId="2129"/>
    <cellStyle name="見出し 4 14" xfId="2130"/>
    <cellStyle name="見出し 4 15" xfId="2131"/>
    <cellStyle name="見出し 4 16" xfId="2132"/>
    <cellStyle name="見出し 4 17" xfId="2133"/>
    <cellStyle name="見出し 4 18" xfId="2134"/>
    <cellStyle name="見出し 4 19" xfId="2135"/>
    <cellStyle name="見出し 4 2" xfId="2136"/>
    <cellStyle name="見出し 4 20" xfId="2137"/>
    <cellStyle name="見出し 4 21" xfId="2138"/>
    <cellStyle name="見出し 4 22" xfId="2139"/>
    <cellStyle name="見出し 4 23" xfId="2140"/>
    <cellStyle name="見出し 4 24" xfId="2141"/>
    <cellStyle name="見出し 4 25" xfId="2142"/>
    <cellStyle name="見出し 4 26" xfId="2143"/>
    <cellStyle name="見出し 4 27" xfId="2144"/>
    <cellStyle name="見出し 4 28" xfId="2145"/>
    <cellStyle name="見出し 4 29" xfId="2146"/>
    <cellStyle name="見出し 4 3" xfId="2147"/>
    <cellStyle name="見出し 4 30" xfId="2148"/>
    <cellStyle name="見出し 4 31" xfId="2149"/>
    <cellStyle name="見出し 4 32" xfId="2150"/>
    <cellStyle name="見出し 4 33" xfId="2151"/>
    <cellStyle name="見出し 4 34" xfId="2152"/>
    <cellStyle name="見出し 4 35" xfId="2153"/>
    <cellStyle name="見出し 4 36" xfId="2154"/>
    <cellStyle name="見出し 4 37" xfId="2155"/>
    <cellStyle name="見出し 4 38" xfId="2156"/>
    <cellStyle name="見出し 4 39" xfId="2157"/>
    <cellStyle name="見出し 4 4" xfId="2158"/>
    <cellStyle name="見出し 4 40" xfId="2159"/>
    <cellStyle name="見出し 4 41" xfId="2160"/>
    <cellStyle name="見出し 4 42" xfId="2161"/>
    <cellStyle name="見出し 4 43" xfId="2162"/>
    <cellStyle name="見出し 4 44" xfId="2163"/>
    <cellStyle name="見出し 4 45" xfId="2164"/>
    <cellStyle name="見出し 4 46" xfId="2165"/>
    <cellStyle name="見出し 4 47" xfId="2166"/>
    <cellStyle name="見出し 4 48" xfId="2167"/>
    <cellStyle name="見出し 4 49" xfId="2168"/>
    <cellStyle name="見出し 4 5" xfId="2169"/>
    <cellStyle name="見出し 4 50" xfId="2170"/>
    <cellStyle name="見出し 4 51" xfId="2171"/>
    <cellStyle name="見出し 4 52" xfId="2172"/>
    <cellStyle name="見出し 4 53" xfId="2173"/>
    <cellStyle name="見出し 4 54" xfId="2174"/>
    <cellStyle name="見出し 4 55" xfId="2175"/>
    <cellStyle name="見出し 4 56" xfId="2176"/>
    <cellStyle name="見出し 4 57" xfId="2177"/>
    <cellStyle name="見出し 4 58" xfId="2178"/>
    <cellStyle name="見出し 4 59" xfId="2179"/>
    <cellStyle name="見出し 4 6" xfId="2180"/>
    <cellStyle name="見出し 4 7" xfId="2181"/>
    <cellStyle name="見出し 4 8" xfId="2182"/>
    <cellStyle name="見出し 4 9" xfId="2183"/>
    <cellStyle name="集計" xfId="2184" builtinId="25" customBuiltin="1"/>
    <cellStyle name="集計 10" xfId="2185"/>
    <cellStyle name="集計 11" xfId="2186"/>
    <cellStyle name="集計 12" xfId="2187"/>
    <cellStyle name="集計 13" xfId="2188"/>
    <cellStyle name="集計 14" xfId="2189"/>
    <cellStyle name="集計 15" xfId="2190"/>
    <cellStyle name="集計 16" xfId="2191"/>
    <cellStyle name="集計 17" xfId="2192"/>
    <cellStyle name="集計 18" xfId="2193"/>
    <cellStyle name="集計 19" xfId="2194"/>
    <cellStyle name="集計 2" xfId="2195"/>
    <cellStyle name="集計 20" xfId="2196"/>
    <cellStyle name="集計 21" xfId="2197"/>
    <cellStyle name="集計 22" xfId="2198"/>
    <cellStyle name="集計 23" xfId="2199"/>
    <cellStyle name="集計 24" xfId="2200"/>
    <cellStyle name="集計 25" xfId="2201"/>
    <cellStyle name="集計 26" xfId="2202"/>
    <cellStyle name="集計 27" xfId="2203"/>
    <cellStyle name="集計 28" xfId="2204"/>
    <cellStyle name="集計 29" xfId="2205"/>
    <cellStyle name="集計 3" xfId="2206"/>
    <cellStyle name="集計 30" xfId="2207"/>
    <cellStyle name="集計 31" xfId="2208"/>
    <cellStyle name="集計 32" xfId="2209"/>
    <cellStyle name="集計 33" xfId="2210"/>
    <cellStyle name="集計 34" xfId="2211"/>
    <cellStyle name="集計 35" xfId="2212"/>
    <cellStyle name="集計 36" xfId="2213"/>
    <cellStyle name="集計 37" xfId="2214"/>
    <cellStyle name="集計 38" xfId="2215"/>
    <cellStyle name="集計 39" xfId="2216"/>
    <cellStyle name="集計 4" xfId="2217"/>
    <cellStyle name="集計 40" xfId="2218"/>
    <cellStyle name="集計 41" xfId="2219"/>
    <cellStyle name="集計 42" xfId="2220"/>
    <cellStyle name="集計 43" xfId="2221"/>
    <cellStyle name="集計 44" xfId="2222"/>
    <cellStyle name="集計 45" xfId="2223"/>
    <cellStyle name="集計 46" xfId="2224"/>
    <cellStyle name="集計 47" xfId="2225"/>
    <cellStyle name="集計 48" xfId="2226"/>
    <cellStyle name="集計 49" xfId="2227"/>
    <cellStyle name="集計 5" xfId="2228"/>
    <cellStyle name="集計 50" xfId="2229"/>
    <cellStyle name="集計 51" xfId="2230"/>
    <cellStyle name="集計 52" xfId="2231"/>
    <cellStyle name="集計 53" xfId="2232"/>
    <cellStyle name="集計 54" xfId="2233"/>
    <cellStyle name="集計 55" xfId="2234"/>
    <cellStyle name="集計 56" xfId="2235"/>
    <cellStyle name="集計 57" xfId="2236"/>
    <cellStyle name="集計 58" xfId="2237"/>
    <cellStyle name="集計 59" xfId="2238"/>
    <cellStyle name="集計 6" xfId="2239"/>
    <cellStyle name="集計 7" xfId="2240"/>
    <cellStyle name="集計 8" xfId="2241"/>
    <cellStyle name="集計 9" xfId="2242"/>
    <cellStyle name="出力" xfId="2243" builtinId="21" customBuiltin="1"/>
    <cellStyle name="出力 10" xfId="2244"/>
    <cellStyle name="出力 11" xfId="2245"/>
    <cellStyle name="出力 12" xfId="2246"/>
    <cellStyle name="出力 13" xfId="2247"/>
    <cellStyle name="出力 14" xfId="2248"/>
    <cellStyle name="出力 15" xfId="2249"/>
    <cellStyle name="出力 16" xfId="2250"/>
    <cellStyle name="出力 17" xfId="2251"/>
    <cellStyle name="出力 18" xfId="2252"/>
    <cellStyle name="出力 19" xfId="2253"/>
    <cellStyle name="出力 2" xfId="2254"/>
    <cellStyle name="出力 20" xfId="2255"/>
    <cellStyle name="出力 21" xfId="2256"/>
    <cellStyle name="出力 22" xfId="2257"/>
    <cellStyle name="出力 23" xfId="2258"/>
    <cellStyle name="出力 24" xfId="2259"/>
    <cellStyle name="出力 25" xfId="2260"/>
    <cellStyle name="出力 26" xfId="2261"/>
    <cellStyle name="出力 27" xfId="2262"/>
    <cellStyle name="出力 28" xfId="2263"/>
    <cellStyle name="出力 29" xfId="2264"/>
    <cellStyle name="出力 3" xfId="2265"/>
    <cellStyle name="出力 30" xfId="2266"/>
    <cellStyle name="出力 31" xfId="2267"/>
    <cellStyle name="出力 32" xfId="2268"/>
    <cellStyle name="出力 33" xfId="2269"/>
    <cellStyle name="出力 34" xfId="2270"/>
    <cellStyle name="出力 35" xfId="2271"/>
    <cellStyle name="出力 36" xfId="2272"/>
    <cellStyle name="出力 37" xfId="2273"/>
    <cellStyle name="出力 38" xfId="2274"/>
    <cellStyle name="出力 39" xfId="2275"/>
    <cellStyle name="出力 4" xfId="2276"/>
    <cellStyle name="出力 40" xfId="2277"/>
    <cellStyle name="出力 41" xfId="2278"/>
    <cellStyle name="出力 42" xfId="2279"/>
    <cellStyle name="出力 43" xfId="2280"/>
    <cellStyle name="出力 44" xfId="2281"/>
    <cellStyle name="出力 45" xfId="2282"/>
    <cellStyle name="出力 46" xfId="2283"/>
    <cellStyle name="出力 47" xfId="2284"/>
    <cellStyle name="出力 48" xfId="2285"/>
    <cellStyle name="出力 49" xfId="2286"/>
    <cellStyle name="出力 5" xfId="2287"/>
    <cellStyle name="出力 50" xfId="2288"/>
    <cellStyle name="出力 51" xfId="2289"/>
    <cellStyle name="出力 52" xfId="2290"/>
    <cellStyle name="出力 53" xfId="2291"/>
    <cellStyle name="出力 54" xfId="2292"/>
    <cellStyle name="出力 55" xfId="2293"/>
    <cellStyle name="出力 56" xfId="2294"/>
    <cellStyle name="出力 57" xfId="2295"/>
    <cellStyle name="出力 58" xfId="2296"/>
    <cellStyle name="出力 59" xfId="2297"/>
    <cellStyle name="出力 6" xfId="2298"/>
    <cellStyle name="出力 7" xfId="2299"/>
    <cellStyle name="出力 8" xfId="2300"/>
    <cellStyle name="出力 9" xfId="2301"/>
    <cellStyle name="説明文" xfId="2302" builtinId="53" customBuiltin="1"/>
    <cellStyle name="説明文 10" xfId="2303"/>
    <cellStyle name="説明文 11" xfId="2304"/>
    <cellStyle name="説明文 12" xfId="2305"/>
    <cellStyle name="説明文 13" xfId="2306"/>
    <cellStyle name="説明文 14" xfId="2307"/>
    <cellStyle name="説明文 15" xfId="2308"/>
    <cellStyle name="説明文 16" xfId="2309"/>
    <cellStyle name="説明文 17" xfId="2310"/>
    <cellStyle name="説明文 18" xfId="2311"/>
    <cellStyle name="説明文 19" xfId="2312"/>
    <cellStyle name="説明文 2" xfId="2313"/>
    <cellStyle name="説明文 20" xfId="2314"/>
    <cellStyle name="説明文 21" xfId="2315"/>
    <cellStyle name="説明文 22" xfId="2316"/>
    <cellStyle name="説明文 23" xfId="2317"/>
    <cellStyle name="説明文 24" xfId="2318"/>
    <cellStyle name="説明文 25" xfId="2319"/>
    <cellStyle name="説明文 26" xfId="2320"/>
    <cellStyle name="説明文 27" xfId="2321"/>
    <cellStyle name="説明文 28" xfId="2322"/>
    <cellStyle name="説明文 29" xfId="2323"/>
    <cellStyle name="説明文 3" xfId="2324"/>
    <cellStyle name="説明文 30" xfId="2325"/>
    <cellStyle name="説明文 31" xfId="2326"/>
    <cellStyle name="説明文 32" xfId="2327"/>
    <cellStyle name="説明文 33" xfId="2328"/>
    <cellStyle name="説明文 34" xfId="2329"/>
    <cellStyle name="説明文 35" xfId="2330"/>
    <cellStyle name="説明文 36" xfId="2331"/>
    <cellStyle name="説明文 37" xfId="2332"/>
    <cellStyle name="説明文 38" xfId="2333"/>
    <cellStyle name="説明文 39" xfId="2334"/>
    <cellStyle name="説明文 4" xfId="2335"/>
    <cellStyle name="説明文 40" xfId="2336"/>
    <cellStyle name="説明文 41" xfId="2337"/>
    <cellStyle name="説明文 42" xfId="2338"/>
    <cellStyle name="説明文 43" xfId="2339"/>
    <cellStyle name="説明文 44" xfId="2340"/>
    <cellStyle name="説明文 45" xfId="2341"/>
    <cellStyle name="説明文 46" xfId="2342"/>
    <cellStyle name="説明文 47" xfId="2343"/>
    <cellStyle name="説明文 48" xfId="2344"/>
    <cellStyle name="説明文 49" xfId="2345"/>
    <cellStyle name="説明文 5" xfId="2346"/>
    <cellStyle name="説明文 50" xfId="2347"/>
    <cellStyle name="説明文 51" xfId="2348"/>
    <cellStyle name="説明文 52" xfId="2349"/>
    <cellStyle name="説明文 53" xfId="2350"/>
    <cellStyle name="説明文 54" xfId="2351"/>
    <cellStyle name="説明文 55" xfId="2352"/>
    <cellStyle name="説明文 56" xfId="2353"/>
    <cellStyle name="説明文 57" xfId="2354"/>
    <cellStyle name="説明文 58" xfId="2355"/>
    <cellStyle name="説明文 59" xfId="2356"/>
    <cellStyle name="説明文 6" xfId="2357"/>
    <cellStyle name="説明文 7" xfId="2358"/>
    <cellStyle name="説明文 8" xfId="2359"/>
    <cellStyle name="説明文 9" xfId="2360"/>
    <cellStyle name="入力" xfId="2361" builtinId="20" customBuiltin="1"/>
    <cellStyle name="入力 10" xfId="2362"/>
    <cellStyle name="入力 11" xfId="2363"/>
    <cellStyle name="入力 12" xfId="2364"/>
    <cellStyle name="入力 13" xfId="2365"/>
    <cellStyle name="入力 14" xfId="2366"/>
    <cellStyle name="入力 15" xfId="2367"/>
    <cellStyle name="入力 16" xfId="2368"/>
    <cellStyle name="入力 17" xfId="2369"/>
    <cellStyle name="入力 18" xfId="2370"/>
    <cellStyle name="入力 19" xfId="2371"/>
    <cellStyle name="入力 2" xfId="2372"/>
    <cellStyle name="入力 20" xfId="2373"/>
    <cellStyle name="入力 21" xfId="2374"/>
    <cellStyle name="入力 22" xfId="2375"/>
    <cellStyle name="入力 23" xfId="2376"/>
    <cellStyle name="入力 24" xfId="2377"/>
    <cellStyle name="入力 25" xfId="2378"/>
    <cellStyle name="入力 26" xfId="2379"/>
    <cellStyle name="入力 27" xfId="2380"/>
    <cellStyle name="入力 28" xfId="2381"/>
    <cellStyle name="入力 29" xfId="2382"/>
    <cellStyle name="入力 3" xfId="2383"/>
    <cellStyle name="入力 30" xfId="2384"/>
    <cellStyle name="入力 31" xfId="2385"/>
    <cellStyle name="入力 32" xfId="2386"/>
    <cellStyle name="入力 33" xfId="2387"/>
    <cellStyle name="入力 34" xfId="2388"/>
    <cellStyle name="入力 35" xfId="2389"/>
    <cellStyle name="入力 36" xfId="2390"/>
    <cellStyle name="入力 37" xfId="2391"/>
    <cellStyle name="入力 38" xfId="2392"/>
    <cellStyle name="入力 39" xfId="2393"/>
    <cellStyle name="入力 4" xfId="2394"/>
    <cellStyle name="入力 40" xfId="2395"/>
    <cellStyle name="入力 41" xfId="2396"/>
    <cellStyle name="入力 42" xfId="2397"/>
    <cellStyle name="入力 43" xfId="2398"/>
    <cellStyle name="入力 44" xfId="2399"/>
    <cellStyle name="入力 45" xfId="2400"/>
    <cellStyle name="入力 46" xfId="2401"/>
    <cellStyle name="入力 47" xfId="2402"/>
    <cellStyle name="入力 48" xfId="2403"/>
    <cellStyle name="入力 49" xfId="2404"/>
    <cellStyle name="入力 5" xfId="2405"/>
    <cellStyle name="入力 50" xfId="2406"/>
    <cellStyle name="入力 51" xfId="2407"/>
    <cellStyle name="入力 52" xfId="2408"/>
    <cellStyle name="入力 53" xfId="2409"/>
    <cellStyle name="入力 54" xfId="2410"/>
    <cellStyle name="入力 55" xfId="2411"/>
    <cellStyle name="入力 56" xfId="2412"/>
    <cellStyle name="入力 57" xfId="2413"/>
    <cellStyle name="入力 58" xfId="2414"/>
    <cellStyle name="入力 59" xfId="2415"/>
    <cellStyle name="入力 6" xfId="2416"/>
    <cellStyle name="入力 7" xfId="2417"/>
    <cellStyle name="入力 8" xfId="2418"/>
    <cellStyle name="入力 9" xfId="2419"/>
    <cellStyle name="標準" xfId="0" builtinId="0"/>
    <cellStyle name="標準 10" xfId="2420"/>
    <cellStyle name="標準 11" xfId="2421"/>
    <cellStyle name="標準 12" xfId="2422"/>
    <cellStyle name="標準 13" xfId="2423"/>
    <cellStyle name="標準 14" xfId="2424"/>
    <cellStyle name="標準 15" xfId="2425"/>
    <cellStyle name="標準 16" xfId="2426"/>
    <cellStyle name="標準 17" xfId="2427"/>
    <cellStyle name="標準 18" xfId="2428"/>
    <cellStyle name="標準 19" xfId="2429"/>
    <cellStyle name="標準 2" xfId="2430"/>
    <cellStyle name="標準 20" xfId="2431"/>
    <cellStyle name="標準 21" xfId="2432"/>
    <cellStyle name="標準 22" xfId="2433"/>
    <cellStyle name="標準 23" xfId="2434"/>
    <cellStyle name="標準 24" xfId="2435"/>
    <cellStyle name="標準 25" xfId="2436"/>
    <cellStyle name="標準 26" xfId="2437"/>
    <cellStyle name="標準 27" xfId="2438"/>
    <cellStyle name="標準 28" xfId="2439"/>
    <cellStyle name="標準 29" xfId="2440"/>
    <cellStyle name="標準 3" xfId="2441"/>
    <cellStyle name="標準 30" xfId="2442"/>
    <cellStyle name="標準 31" xfId="2443"/>
    <cellStyle name="標準 32" xfId="2444"/>
    <cellStyle name="標準 33" xfId="2445"/>
    <cellStyle name="標準 34" xfId="2446"/>
    <cellStyle name="標準 35" xfId="2447"/>
    <cellStyle name="標準 36" xfId="2448"/>
    <cellStyle name="標準 37" xfId="2449"/>
    <cellStyle name="標準 38" xfId="2450"/>
    <cellStyle name="標準 39" xfId="2451"/>
    <cellStyle name="標準 4" xfId="2452"/>
    <cellStyle name="標準 40" xfId="2453"/>
    <cellStyle name="標準 41" xfId="2454"/>
    <cellStyle name="標準 42" xfId="2455"/>
    <cellStyle name="標準 43" xfId="2456"/>
    <cellStyle name="標準 44" xfId="2457"/>
    <cellStyle name="標準 45" xfId="2458"/>
    <cellStyle name="標準 46" xfId="2459"/>
    <cellStyle name="標準 47" xfId="2460"/>
    <cellStyle name="標準 48" xfId="2461"/>
    <cellStyle name="標準 49" xfId="2462"/>
    <cellStyle name="標準 5" xfId="2463"/>
    <cellStyle name="標準 50" xfId="2464"/>
    <cellStyle name="標準 51" xfId="2465"/>
    <cellStyle name="標準 52" xfId="2466"/>
    <cellStyle name="標準 53" xfId="2467"/>
    <cellStyle name="標準 54" xfId="2468"/>
    <cellStyle name="標準 55" xfId="2469"/>
    <cellStyle name="標準 56" xfId="2470"/>
    <cellStyle name="標準 57" xfId="2471"/>
    <cellStyle name="標準 58" xfId="2472"/>
    <cellStyle name="標準 59" xfId="2473"/>
    <cellStyle name="標準 6" xfId="2474"/>
    <cellStyle name="標準 7" xfId="2475"/>
    <cellStyle name="標準 8" xfId="2476"/>
    <cellStyle name="標準 9" xfId="2477"/>
    <cellStyle name="標準_１－４－４－２図　女子一般刑法犯検挙人員の年齢層別構成比の推移" xfId="2478"/>
    <cellStyle name="良い" xfId="2479" builtinId="26" customBuiltin="1"/>
    <cellStyle name="良い 10" xfId="2480"/>
    <cellStyle name="良い 11" xfId="2481"/>
    <cellStyle name="良い 12" xfId="2482"/>
    <cellStyle name="良い 13" xfId="2483"/>
    <cellStyle name="良い 14" xfId="2484"/>
    <cellStyle name="良い 15" xfId="2485"/>
    <cellStyle name="良い 16" xfId="2486"/>
    <cellStyle name="良い 17" xfId="2487"/>
    <cellStyle name="良い 18" xfId="2488"/>
    <cellStyle name="良い 19" xfId="2489"/>
    <cellStyle name="良い 2" xfId="2490"/>
    <cellStyle name="良い 20" xfId="2491"/>
    <cellStyle name="良い 21" xfId="2492"/>
    <cellStyle name="良い 22" xfId="2493"/>
    <cellStyle name="良い 23" xfId="2494"/>
    <cellStyle name="良い 24" xfId="2495"/>
    <cellStyle name="良い 25" xfId="2496"/>
    <cellStyle name="良い 26" xfId="2497"/>
    <cellStyle name="良い 27" xfId="2498"/>
    <cellStyle name="良い 28" xfId="2499"/>
    <cellStyle name="良い 29" xfId="2500"/>
    <cellStyle name="良い 3" xfId="2501"/>
    <cellStyle name="良い 30" xfId="2502"/>
    <cellStyle name="良い 31" xfId="2503"/>
    <cellStyle name="良い 32" xfId="2504"/>
    <cellStyle name="良い 33" xfId="2505"/>
    <cellStyle name="良い 34" xfId="2506"/>
    <cellStyle name="良い 35" xfId="2507"/>
    <cellStyle name="良い 36" xfId="2508"/>
    <cellStyle name="良い 37" xfId="2509"/>
    <cellStyle name="良い 38" xfId="2510"/>
    <cellStyle name="良い 39" xfId="2511"/>
    <cellStyle name="良い 4" xfId="2512"/>
    <cellStyle name="良い 40" xfId="2513"/>
    <cellStyle name="良い 41" xfId="2514"/>
    <cellStyle name="良い 42" xfId="2515"/>
    <cellStyle name="良い 43" xfId="2516"/>
    <cellStyle name="良い 44" xfId="2517"/>
    <cellStyle name="良い 45" xfId="2518"/>
    <cellStyle name="良い 46" xfId="2519"/>
    <cellStyle name="良い 47" xfId="2520"/>
    <cellStyle name="良い 48" xfId="2521"/>
    <cellStyle name="良い 49" xfId="2522"/>
    <cellStyle name="良い 5" xfId="2523"/>
    <cellStyle name="良い 50" xfId="2524"/>
    <cellStyle name="良い 51" xfId="2525"/>
    <cellStyle name="良い 52" xfId="2526"/>
    <cellStyle name="良い 53" xfId="2527"/>
    <cellStyle name="良い 54" xfId="2528"/>
    <cellStyle name="良い 55" xfId="2529"/>
    <cellStyle name="良い 56" xfId="2530"/>
    <cellStyle name="良い 57" xfId="2531"/>
    <cellStyle name="良い 58" xfId="2532"/>
    <cellStyle name="良い 59" xfId="2533"/>
    <cellStyle name="良い 6" xfId="2534"/>
    <cellStyle name="良い 7" xfId="2535"/>
    <cellStyle name="良い 8" xfId="2536"/>
    <cellStyle name="良い 9" xfId="25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49"/>
  <sheetViews>
    <sheetView tabSelected="1"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4.3"/>
  <cols>
    <col min="1" max="1" width="3.625" style="1" customWidth="1"/>
    <col min="2" max="2" width="5.875" style="1" bestFit="1" customWidth="1"/>
    <col min="3" max="11" width="9.625" style="1" customWidth="1"/>
    <col min="12" max="12" width="9" style="1" customWidth="1"/>
    <col min="13" max="16384" width="9" style="1"/>
  </cols>
  <sheetData>
    <row r="1" spans="2:14" ht="14.95" customHeight="1">
      <c r="B1" s="2"/>
      <c r="C1" s="2"/>
      <c r="D1" s="2"/>
      <c r="E1" s="2"/>
      <c r="F1" s="2"/>
      <c r="G1" s="2"/>
      <c r="H1" s="2"/>
    </row>
    <row r="2" spans="2:14" ht="20.05" customHeight="1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2:14" ht="13.6" customHeight="1">
      <c r="B3" s="10"/>
      <c r="E3" s="8"/>
    </row>
    <row r="4" spans="2:14" ht="13.6" customHeight="1" thickBot="1">
      <c r="B4" s="87" t="s">
        <v>33</v>
      </c>
      <c r="C4" s="87"/>
      <c r="D4" s="12"/>
      <c r="E4" s="12"/>
      <c r="F4" s="12"/>
      <c r="G4" s="12"/>
      <c r="H4" s="12"/>
      <c r="I4" s="12"/>
      <c r="J4" s="12"/>
      <c r="K4" s="12"/>
      <c r="L4" s="12"/>
      <c r="M4" s="12"/>
      <c r="N4" s="13" t="s">
        <v>2</v>
      </c>
    </row>
    <row r="5" spans="2:14" s="86" customFormat="1" ht="27.85" thickTop="1">
      <c r="B5" s="84" t="s">
        <v>3</v>
      </c>
      <c r="C5" s="85" t="s">
        <v>5</v>
      </c>
      <c r="D5" s="85" t="s">
        <v>19</v>
      </c>
      <c r="E5" s="85" t="s">
        <v>20</v>
      </c>
      <c r="F5" s="85" t="s">
        <v>21</v>
      </c>
      <c r="G5" s="85" t="s">
        <v>22</v>
      </c>
      <c r="H5" s="85" t="s">
        <v>23</v>
      </c>
      <c r="I5" s="85" t="s">
        <v>24</v>
      </c>
      <c r="J5" s="85" t="s">
        <v>25</v>
      </c>
      <c r="K5" s="85" t="s">
        <v>26</v>
      </c>
      <c r="L5" s="41" t="s">
        <v>27</v>
      </c>
      <c r="M5" s="41" t="s">
        <v>28</v>
      </c>
      <c r="N5" s="42" t="s">
        <v>34</v>
      </c>
    </row>
    <row r="6" spans="2:14">
      <c r="B6" s="14">
        <v>1973</v>
      </c>
      <c r="C6" s="15">
        <f t="shared" ref="C6:C34" si="0">SUM(D6:N6)</f>
        <v>357738</v>
      </c>
      <c r="D6" s="16">
        <v>44454</v>
      </c>
      <c r="E6" s="16">
        <v>38907</v>
      </c>
      <c r="F6" s="17">
        <v>25243</v>
      </c>
      <c r="G6" s="17">
        <v>67250</v>
      </c>
      <c r="H6" s="17">
        <v>51191</v>
      </c>
      <c r="I6" s="17">
        <v>69692</v>
      </c>
      <c r="J6" s="17">
        <v>37870</v>
      </c>
      <c r="K6" s="18">
        <v>14646</v>
      </c>
      <c r="L6" s="93">
        <v>8485</v>
      </c>
      <c r="M6" s="94"/>
      <c r="N6" s="94"/>
    </row>
    <row r="7" spans="2:14">
      <c r="B7" s="14">
        <v>1974</v>
      </c>
      <c r="C7" s="15">
        <f t="shared" si="0"/>
        <v>363309</v>
      </c>
      <c r="D7" s="16">
        <v>47936</v>
      </c>
      <c r="E7" s="16">
        <v>42784</v>
      </c>
      <c r="F7" s="16">
        <v>25037</v>
      </c>
      <c r="G7" s="16">
        <v>59932</v>
      </c>
      <c r="H7" s="16">
        <v>50898</v>
      </c>
      <c r="I7" s="16">
        <v>71094</v>
      </c>
      <c r="J7" s="16">
        <v>40332</v>
      </c>
      <c r="K7" s="19">
        <v>16034</v>
      </c>
      <c r="L7" s="89">
        <v>9262</v>
      </c>
      <c r="M7" s="90"/>
      <c r="N7" s="90"/>
    </row>
    <row r="8" spans="2:14">
      <c r="B8" s="14">
        <v>1975</v>
      </c>
      <c r="C8" s="15">
        <f t="shared" si="0"/>
        <v>364117</v>
      </c>
      <c r="D8" s="16">
        <v>48424</v>
      </c>
      <c r="E8" s="16">
        <v>44086</v>
      </c>
      <c r="F8" s="16">
        <v>24581</v>
      </c>
      <c r="G8" s="16">
        <v>53373</v>
      </c>
      <c r="H8" s="16">
        <v>50721</v>
      </c>
      <c r="I8" s="16">
        <v>71673</v>
      </c>
      <c r="J8" s="16">
        <v>43348</v>
      </c>
      <c r="K8" s="19">
        <v>18079</v>
      </c>
      <c r="L8" s="89">
        <v>9832</v>
      </c>
      <c r="M8" s="90"/>
      <c r="N8" s="90"/>
    </row>
    <row r="9" spans="2:14">
      <c r="B9" s="14">
        <v>1976</v>
      </c>
      <c r="C9" s="15">
        <f t="shared" si="0"/>
        <v>359360</v>
      </c>
      <c r="D9" s="16">
        <v>48484</v>
      </c>
      <c r="E9" s="16">
        <v>44443</v>
      </c>
      <c r="F9" s="16">
        <v>22974</v>
      </c>
      <c r="G9" s="16">
        <v>49031</v>
      </c>
      <c r="H9" s="16">
        <v>51618</v>
      </c>
      <c r="I9" s="16">
        <v>69600</v>
      </c>
      <c r="J9" s="16">
        <v>44382</v>
      </c>
      <c r="K9" s="19">
        <v>18740</v>
      </c>
      <c r="L9" s="89">
        <v>10088</v>
      </c>
      <c r="M9" s="90"/>
      <c r="N9" s="90"/>
    </row>
    <row r="10" spans="2:14">
      <c r="B10" s="14">
        <v>1977</v>
      </c>
      <c r="C10" s="15">
        <f t="shared" si="0"/>
        <v>363144</v>
      </c>
      <c r="D10" s="16">
        <v>51585</v>
      </c>
      <c r="E10" s="16">
        <v>43625</v>
      </c>
      <c r="F10" s="16">
        <v>24236</v>
      </c>
      <c r="G10" s="16">
        <v>47475</v>
      </c>
      <c r="H10" s="16">
        <v>49708</v>
      </c>
      <c r="I10" s="16">
        <v>70686</v>
      </c>
      <c r="J10" s="16">
        <v>46087</v>
      </c>
      <c r="K10" s="19">
        <v>19180</v>
      </c>
      <c r="L10" s="89">
        <v>10562</v>
      </c>
      <c r="M10" s="90"/>
      <c r="N10" s="90"/>
    </row>
    <row r="11" spans="2:14">
      <c r="B11" s="14">
        <v>1978</v>
      </c>
      <c r="C11" s="15">
        <f t="shared" si="0"/>
        <v>381742</v>
      </c>
      <c r="D11" s="16">
        <v>60334</v>
      </c>
      <c r="E11" s="16">
        <v>51101</v>
      </c>
      <c r="F11" s="16">
        <v>25616</v>
      </c>
      <c r="G11" s="16">
        <v>45808</v>
      </c>
      <c r="H11" s="16">
        <v>44551</v>
      </c>
      <c r="I11" s="16">
        <v>72257</v>
      </c>
      <c r="J11" s="16">
        <v>48868</v>
      </c>
      <c r="K11" s="19">
        <v>21530</v>
      </c>
      <c r="L11" s="91">
        <v>11677</v>
      </c>
      <c r="M11" s="92"/>
      <c r="N11" s="92"/>
    </row>
    <row r="12" spans="2:14">
      <c r="B12" s="14">
        <v>1979</v>
      </c>
      <c r="C12" s="15">
        <f t="shared" si="0"/>
        <v>368126</v>
      </c>
      <c r="D12" s="16">
        <v>66264</v>
      </c>
      <c r="E12" s="16">
        <v>51774</v>
      </c>
      <c r="F12" s="16">
        <v>25574</v>
      </c>
      <c r="G12" s="16">
        <v>42493</v>
      </c>
      <c r="H12" s="16">
        <v>37060</v>
      </c>
      <c r="I12" s="16">
        <v>67797</v>
      </c>
      <c r="J12" s="16">
        <v>45216</v>
      </c>
      <c r="K12" s="16">
        <v>20697</v>
      </c>
      <c r="L12" s="93">
        <v>8209</v>
      </c>
      <c r="M12" s="97"/>
      <c r="N12" s="12">
        <v>3042</v>
      </c>
    </row>
    <row r="13" spans="2:14">
      <c r="B13" s="14">
        <v>1980</v>
      </c>
      <c r="C13" s="15">
        <f t="shared" si="0"/>
        <v>392113</v>
      </c>
      <c r="D13" s="16">
        <v>80253</v>
      </c>
      <c r="E13" s="16">
        <v>58184</v>
      </c>
      <c r="F13" s="16">
        <v>28134</v>
      </c>
      <c r="G13" s="16">
        <v>42398</v>
      </c>
      <c r="H13" s="16">
        <v>33150</v>
      </c>
      <c r="I13" s="16">
        <v>68652</v>
      </c>
      <c r="J13" s="16">
        <v>46918</v>
      </c>
      <c r="K13" s="16">
        <v>22048</v>
      </c>
      <c r="L13" s="89">
        <v>8912</v>
      </c>
      <c r="M13" s="95"/>
      <c r="N13" s="12">
        <v>3464</v>
      </c>
    </row>
    <row r="14" spans="2:14">
      <c r="B14" s="14">
        <v>1981</v>
      </c>
      <c r="C14" s="15">
        <f t="shared" si="0"/>
        <v>418162</v>
      </c>
      <c r="D14" s="16">
        <v>94178</v>
      </c>
      <c r="E14" s="16">
        <v>64549</v>
      </c>
      <c r="F14" s="16">
        <v>26672</v>
      </c>
      <c r="G14" s="16">
        <v>41794</v>
      </c>
      <c r="H14" s="16">
        <v>30335</v>
      </c>
      <c r="I14" s="16">
        <v>70770</v>
      </c>
      <c r="J14" s="16">
        <v>50694</v>
      </c>
      <c r="K14" s="16">
        <v>25460</v>
      </c>
      <c r="L14" s="89">
        <v>9745</v>
      </c>
      <c r="M14" s="95"/>
      <c r="N14" s="12">
        <v>3965</v>
      </c>
    </row>
    <row r="15" spans="2:14">
      <c r="B15" s="14">
        <v>1982</v>
      </c>
      <c r="C15" s="15">
        <f t="shared" si="0"/>
        <v>441963</v>
      </c>
      <c r="D15" s="16">
        <v>103770</v>
      </c>
      <c r="E15" s="16">
        <v>61350</v>
      </c>
      <c r="F15" s="16">
        <v>27299</v>
      </c>
      <c r="G15" s="16">
        <v>44219</v>
      </c>
      <c r="H15" s="16">
        <v>29896</v>
      </c>
      <c r="I15" s="16">
        <v>74180</v>
      </c>
      <c r="J15" s="16">
        <v>56765</v>
      </c>
      <c r="K15" s="16">
        <v>29121</v>
      </c>
      <c r="L15" s="89">
        <v>10909</v>
      </c>
      <c r="M15" s="95"/>
      <c r="N15" s="12">
        <v>4454</v>
      </c>
    </row>
    <row r="16" spans="2:14">
      <c r="B16" s="14">
        <v>1983</v>
      </c>
      <c r="C16" s="15">
        <f t="shared" si="0"/>
        <v>438705</v>
      </c>
      <c r="D16" s="16">
        <v>110437</v>
      </c>
      <c r="E16" s="16">
        <v>59489</v>
      </c>
      <c r="F16" s="16">
        <v>27283</v>
      </c>
      <c r="G16" s="16">
        <v>43845</v>
      </c>
      <c r="H16" s="16">
        <v>27477</v>
      </c>
      <c r="I16" s="16">
        <v>68877</v>
      </c>
      <c r="J16" s="16">
        <v>55896</v>
      </c>
      <c r="K16" s="16">
        <v>29521</v>
      </c>
      <c r="L16" s="89">
        <v>11165</v>
      </c>
      <c r="M16" s="95"/>
      <c r="N16" s="12">
        <v>4715</v>
      </c>
    </row>
    <row r="17" spans="2:14">
      <c r="B17" s="14">
        <v>1984</v>
      </c>
      <c r="C17" s="15">
        <f t="shared" si="0"/>
        <v>446617</v>
      </c>
      <c r="D17" s="16">
        <v>103456</v>
      </c>
      <c r="E17" s="16">
        <v>62964</v>
      </c>
      <c r="F17" s="16">
        <v>26737</v>
      </c>
      <c r="G17" s="16">
        <v>46484</v>
      </c>
      <c r="H17" s="16">
        <v>27165</v>
      </c>
      <c r="I17" s="16">
        <v>68195</v>
      </c>
      <c r="J17" s="16">
        <v>59784</v>
      </c>
      <c r="K17" s="16">
        <v>33382</v>
      </c>
      <c r="L17" s="89">
        <v>12910</v>
      </c>
      <c r="M17" s="95"/>
      <c r="N17" s="12">
        <v>5540</v>
      </c>
    </row>
    <row r="18" spans="2:14">
      <c r="B18" s="14">
        <v>1985</v>
      </c>
      <c r="C18" s="15">
        <f t="shared" si="0"/>
        <v>432250</v>
      </c>
      <c r="D18" s="16">
        <v>103737</v>
      </c>
      <c r="E18" s="16">
        <v>65562</v>
      </c>
      <c r="F18" s="16">
        <v>25350</v>
      </c>
      <c r="G18" s="16">
        <v>42834</v>
      </c>
      <c r="H18" s="16">
        <v>24840</v>
      </c>
      <c r="I18" s="16">
        <v>61784</v>
      </c>
      <c r="J18" s="16">
        <v>55572</v>
      </c>
      <c r="K18" s="16">
        <v>32915</v>
      </c>
      <c r="L18" s="91">
        <v>13609</v>
      </c>
      <c r="M18" s="96"/>
      <c r="N18" s="12">
        <v>6047</v>
      </c>
    </row>
    <row r="19" spans="2:14" ht="13.6" customHeight="1">
      <c r="B19" s="14">
        <v>1986</v>
      </c>
      <c r="C19" s="15">
        <f t="shared" si="0"/>
        <v>399886</v>
      </c>
      <c r="D19" s="16">
        <v>97133</v>
      </c>
      <c r="E19" s="16">
        <v>63191</v>
      </c>
      <c r="F19" s="16">
        <v>25542</v>
      </c>
      <c r="G19" s="16">
        <v>37939</v>
      </c>
      <c r="H19" s="16">
        <v>22309</v>
      </c>
      <c r="I19" s="16">
        <v>54818</v>
      </c>
      <c r="J19" s="16">
        <v>48725</v>
      </c>
      <c r="K19" s="16">
        <v>31591</v>
      </c>
      <c r="L19" s="17">
        <v>8343</v>
      </c>
      <c r="M19" s="17">
        <v>4841</v>
      </c>
      <c r="N19" s="12">
        <v>5454</v>
      </c>
    </row>
    <row r="20" spans="2:14" ht="13.6" customHeight="1">
      <c r="B20" s="14">
        <v>1987</v>
      </c>
      <c r="C20" s="15">
        <f t="shared" si="0"/>
        <v>404762</v>
      </c>
      <c r="D20" s="16">
        <v>92797</v>
      </c>
      <c r="E20" s="16">
        <v>66636</v>
      </c>
      <c r="F20" s="16">
        <v>28291</v>
      </c>
      <c r="G20" s="16">
        <v>39354</v>
      </c>
      <c r="H20" s="16">
        <v>23206</v>
      </c>
      <c r="I20" s="16">
        <v>52713</v>
      </c>
      <c r="J20" s="16">
        <v>49962</v>
      </c>
      <c r="K20" s="16">
        <v>32772</v>
      </c>
      <c r="L20" s="16">
        <v>8450</v>
      </c>
      <c r="M20" s="16">
        <v>4882</v>
      </c>
      <c r="N20" s="12">
        <v>5699</v>
      </c>
    </row>
    <row r="21" spans="2:14" ht="13.6" customHeight="1">
      <c r="B21" s="14">
        <v>1988</v>
      </c>
      <c r="C21" s="15">
        <f t="shared" si="0"/>
        <v>398208</v>
      </c>
      <c r="D21" s="16">
        <v>96023</v>
      </c>
      <c r="E21" s="16">
        <v>69826</v>
      </c>
      <c r="F21" s="16">
        <v>27907</v>
      </c>
      <c r="G21" s="16">
        <v>39332</v>
      </c>
      <c r="H21" s="16">
        <v>22227</v>
      </c>
      <c r="I21" s="16">
        <v>46295</v>
      </c>
      <c r="J21" s="16">
        <v>47416</v>
      </c>
      <c r="K21" s="16">
        <v>31160</v>
      </c>
      <c r="L21" s="16">
        <v>8134</v>
      </c>
      <c r="M21" s="16">
        <v>4510</v>
      </c>
      <c r="N21" s="12">
        <v>5378</v>
      </c>
    </row>
    <row r="22" spans="2:14" ht="13.6" customHeight="1">
      <c r="B22" s="14">
        <v>1989</v>
      </c>
      <c r="C22" s="15">
        <f t="shared" si="0"/>
        <v>312992</v>
      </c>
      <c r="D22" s="16">
        <v>83579</v>
      </c>
      <c r="E22" s="16">
        <v>59481</v>
      </c>
      <c r="F22" s="16">
        <v>22626</v>
      </c>
      <c r="G22" s="16">
        <v>30925</v>
      </c>
      <c r="H22" s="16">
        <v>17444</v>
      </c>
      <c r="I22" s="16">
        <v>32181</v>
      </c>
      <c r="J22" s="16">
        <v>34046</v>
      </c>
      <c r="K22" s="16">
        <v>20590</v>
      </c>
      <c r="L22" s="16">
        <v>5495</v>
      </c>
      <c r="M22" s="16">
        <v>3197</v>
      </c>
      <c r="N22" s="12">
        <v>3428</v>
      </c>
    </row>
    <row r="23" spans="2:14" ht="13.6" customHeight="1">
      <c r="B23" s="14">
        <v>1990</v>
      </c>
      <c r="C23" s="15">
        <f t="shared" si="0"/>
        <v>293264</v>
      </c>
      <c r="D23" s="16">
        <v>73443</v>
      </c>
      <c r="E23" s="16">
        <v>58072</v>
      </c>
      <c r="F23" s="16">
        <v>23278</v>
      </c>
      <c r="G23" s="16">
        <v>31371</v>
      </c>
      <c r="H23" s="16">
        <v>16721</v>
      </c>
      <c r="I23" s="16">
        <v>27874</v>
      </c>
      <c r="J23" s="16">
        <v>31846</v>
      </c>
      <c r="K23" s="16">
        <v>19100</v>
      </c>
      <c r="L23" s="16">
        <v>5215</v>
      </c>
      <c r="M23" s="16">
        <v>3223</v>
      </c>
      <c r="N23" s="12">
        <v>3121</v>
      </c>
    </row>
    <row r="24" spans="2:14" ht="13.6" customHeight="1">
      <c r="B24" s="14">
        <v>1991</v>
      </c>
      <c r="C24" s="15">
        <f t="shared" si="0"/>
        <v>296158</v>
      </c>
      <c r="D24" s="16">
        <v>67121</v>
      </c>
      <c r="E24" s="16">
        <v>56809</v>
      </c>
      <c r="F24" s="16">
        <v>26418</v>
      </c>
      <c r="G24" s="16">
        <v>36796</v>
      </c>
      <c r="H24" s="16">
        <v>18075</v>
      </c>
      <c r="I24" s="16">
        <v>26668</v>
      </c>
      <c r="J24" s="16">
        <v>31913</v>
      </c>
      <c r="K24" s="16">
        <v>19707</v>
      </c>
      <c r="L24" s="16">
        <v>5523</v>
      </c>
      <c r="M24" s="16">
        <v>3479</v>
      </c>
      <c r="N24" s="12">
        <v>3649</v>
      </c>
    </row>
    <row r="25" spans="2:14" ht="13.6" customHeight="1">
      <c r="B25" s="14">
        <v>1992</v>
      </c>
      <c r="C25" s="15">
        <f t="shared" si="0"/>
        <v>284908</v>
      </c>
      <c r="D25" s="16">
        <v>57350</v>
      </c>
      <c r="E25" s="16">
        <v>50535</v>
      </c>
      <c r="F25" s="16">
        <v>26807</v>
      </c>
      <c r="G25" s="16">
        <v>37665</v>
      </c>
      <c r="H25" s="16">
        <v>18603</v>
      </c>
      <c r="I25" s="16">
        <v>26354</v>
      </c>
      <c r="J25" s="16">
        <v>32519</v>
      </c>
      <c r="K25" s="16">
        <v>21180</v>
      </c>
      <c r="L25" s="20">
        <v>6154</v>
      </c>
      <c r="M25" s="20">
        <v>3840</v>
      </c>
      <c r="N25" s="21">
        <v>3901</v>
      </c>
    </row>
    <row r="26" spans="2:14" ht="13.6" customHeight="1">
      <c r="B26" s="14">
        <v>1993</v>
      </c>
      <c r="C26" s="15">
        <f t="shared" si="0"/>
        <v>297725</v>
      </c>
      <c r="D26" s="16">
        <v>57807</v>
      </c>
      <c r="E26" s="16">
        <v>49785</v>
      </c>
      <c r="F26" s="16">
        <v>26387</v>
      </c>
      <c r="G26" s="16">
        <v>39268</v>
      </c>
      <c r="H26" s="16">
        <v>19996</v>
      </c>
      <c r="I26" s="16">
        <v>28039</v>
      </c>
      <c r="J26" s="16">
        <v>35354</v>
      </c>
      <c r="K26" s="16">
        <v>24197</v>
      </c>
      <c r="L26" s="16">
        <v>7578</v>
      </c>
      <c r="M26" s="16">
        <v>4615</v>
      </c>
      <c r="N26" s="12">
        <v>4699</v>
      </c>
    </row>
    <row r="27" spans="2:14" ht="13.6" customHeight="1">
      <c r="B27" s="14">
        <v>1994</v>
      </c>
      <c r="C27" s="15">
        <f t="shared" si="0"/>
        <v>307965</v>
      </c>
      <c r="D27" s="16">
        <v>55289</v>
      </c>
      <c r="E27" s="16">
        <v>50602</v>
      </c>
      <c r="F27" s="16">
        <v>26315</v>
      </c>
      <c r="G27" s="16">
        <v>41227</v>
      </c>
      <c r="H27" s="16">
        <v>21588</v>
      </c>
      <c r="I27" s="16">
        <v>28928</v>
      </c>
      <c r="J27" s="16">
        <v>36941</v>
      </c>
      <c r="K27" s="16">
        <v>27570</v>
      </c>
      <c r="L27" s="16">
        <v>8488</v>
      </c>
      <c r="M27" s="16">
        <v>5359</v>
      </c>
      <c r="N27" s="12">
        <v>5658</v>
      </c>
    </row>
    <row r="28" spans="2:14" ht="13.6" customHeight="1">
      <c r="B28" s="14">
        <v>1995</v>
      </c>
      <c r="C28" s="15">
        <f t="shared" si="0"/>
        <v>293252</v>
      </c>
      <c r="D28" s="16">
        <v>53454</v>
      </c>
      <c r="E28" s="16">
        <v>50116</v>
      </c>
      <c r="F28" s="16">
        <v>23477</v>
      </c>
      <c r="G28" s="16">
        <v>36528</v>
      </c>
      <c r="H28" s="16">
        <v>20620</v>
      </c>
      <c r="I28" s="16">
        <v>27893</v>
      </c>
      <c r="J28" s="16">
        <v>34480</v>
      </c>
      <c r="K28" s="16">
        <v>26343</v>
      </c>
      <c r="L28" s="16">
        <v>8901</v>
      </c>
      <c r="M28" s="16">
        <v>5424</v>
      </c>
      <c r="N28" s="12">
        <v>6016</v>
      </c>
    </row>
    <row r="29" spans="2:14" ht="13.6" customHeight="1">
      <c r="B29" s="14">
        <v>1996</v>
      </c>
      <c r="C29" s="15">
        <f t="shared" si="0"/>
        <v>295584</v>
      </c>
      <c r="D29" s="16">
        <v>55306</v>
      </c>
      <c r="E29" s="16">
        <v>54750</v>
      </c>
      <c r="F29" s="16">
        <v>24168</v>
      </c>
      <c r="G29" s="16">
        <v>34984</v>
      </c>
      <c r="H29" s="16">
        <v>20030</v>
      </c>
      <c r="I29" s="16">
        <v>26674</v>
      </c>
      <c r="J29" s="16">
        <v>32782</v>
      </c>
      <c r="K29" s="16">
        <v>25387</v>
      </c>
      <c r="L29" s="16">
        <v>9080</v>
      </c>
      <c r="M29" s="16">
        <v>5910</v>
      </c>
      <c r="N29" s="12">
        <v>6513</v>
      </c>
    </row>
    <row r="30" spans="2:14" ht="13.6" customHeight="1">
      <c r="B30" s="14">
        <v>1997</v>
      </c>
      <c r="C30" s="15">
        <f t="shared" si="0"/>
        <v>313573</v>
      </c>
      <c r="D30" s="16">
        <v>64016</v>
      </c>
      <c r="E30" s="16">
        <v>61762</v>
      </c>
      <c r="F30" s="16">
        <v>27611</v>
      </c>
      <c r="G30" s="16">
        <v>34100</v>
      </c>
      <c r="H30" s="16">
        <v>20366</v>
      </c>
      <c r="I30" s="16">
        <v>26915</v>
      </c>
      <c r="J30" s="16">
        <v>31147</v>
      </c>
      <c r="K30" s="16">
        <v>25525</v>
      </c>
      <c r="L30" s="16">
        <v>9313</v>
      </c>
      <c r="M30" s="16">
        <v>6143</v>
      </c>
      <c r="N30" s="12">
        <v>6675</v>
      </c>
    </row>
    <row r="31" spans="2:14" ht="13.6" customHeight="1">
      <c r="B31" s="14">
        <v>1998</v>
      </c>
      <c r="C31" s="15">
        <f t="shared" si="0"/>
        <v>324263</v>
      </c>
      <c r="D31" s="16">
        <v>66127</v>
      </c>
      <c r="E31" s="16">
        <v>61968</v>
      </c>
      <c r="F31" s="16">
        <v>29886</v>
      </c>
      <c r="G31" s="16">
        <v>35717</v>
      </c>
      <c r="H31" s="16">
        <v>21039</v>
      </c>
      <c r="I31" s="16">
        <v>28006</v>
      </c>
      <c r="J31" s="16">
        <v>30174</v>
      </c>
      <c r="K31" s="16">
        <v>27940</v>
      </c>
      <c r="L31" s="16">
        <v>9667</v>
      </c>
      <c r="M31" s="16">
        <v>6899</v>
      </c>
      <c r="N31" s="12">
        <v>6840</v>
      </c>
    </row>
    <row r="32" spans="2:14" ht="13.6" customHeight="1">
      <c r="B32" s="14">
        <v>1999</v>
      </c>
      <c r="C32" s="15">
        <f t="shared" si="0"/>
        <v>315355</v>
      </c>
      <c r="D32" s="16">
        <v>59257</v>
      </c>
      <c r="E32" s="16">
        <v>55648</v>
      </c>
      <c r="F32" s="16">
        <v>27421</v>
      </c>
      <c r="G32" s="16">
        <v>34699</v>
      </c>
      <c r="H32" s="16">
        <v>21244</v>
      </c>
      <c r="I32" s="16">
        <v>28762</v>
      </c>
      <c r="J32" s="16">
        <v>29782</v>
      </c>
      <c r="K32" s="16">
        <v>31541</v>
      </c>
      <c r="L32" s="16">
        <v>10845</v>
      </c>
      <c r="M32" s="16">
        <v>7877</v>
      </c>
      <c r="N32" s="12">
        <v>8279</v>
      </c>
    </row>
    <row r="33" spans="2:15" ht="13.6" customHeight="1">
      <c r="B33" s="14">
        <v>2000</v>
      </c>
      <c r="C33" s="15">
        <f t="shared" si="0"/>
        <v>309649</v>
      </c>
      <c r="D33" s="16">
        <v>56310</v>
      </c>
      <c r="E33" s="16">
        <v>52490</v>
      </c>
      <c r="F33" s="16">
        <v>24214</v>
      </c>
      <c r="G33" s="16">
        <v>32377</v>
      </c>
      <c r="H33" s="16">
        <v>22025</v>
      </c>
      <c r="I33" s="16">
        <v>31114</v>
      </c>
      <c r="J33" s="16">
        <v>28576</v>
      </c>
      <c r="K33" s="16">
        <v>33380</v>
      </c>
      <c r="L33" s="16">
        <v>11221</v>
      </c>
      <c r="M33" s="16">
        <v>8464</v>
      </c>
      <c r="N33" s="12">
        <v>9478</v>
      </c>
    </row>
    <row r="34" spans="2:15" ht="13.6" customHeight="1">
      <c r="B34" s="14">
        <v>2001</v>
      </c>
      <c r="C34" s="15">
        <f t="shared" si="0"/>
        <v>325292</v>
      </c>
      <c r="D34" s="16">
        <v>57886</v>
      </c>
      <c r="E34" s="16">
        <v>56194</v>
      </c>
      <c r="F34" s="16">
        <v>25268</v>
      </c>
      <c r="G34" s="16">
        <v>33190</v>
      </c>
      <c r="H34" s="16">
        <v>23187</v>
      </c>
      <c r="I34" s="16">
        <v>33137</v>
      </c>
      <c r="J34" s="16">
        <v>28822</v>
      </c>
      <c r="K34" s="16">
        <v>35335</v>
      </c>
      <c r="L34" s="16">
        <v>12160</v>
      </c>
      <c r="M34" s="16">
        <v>9317</v>
      </c>
      <c r="N34" s="12">
        <v>10796</v>
      </c>
    </row>
    <row r="35" spans="2:15" ht="13.6" customHeight="1">
      <c r="B35" s="14">
        <v>2002</v>
      </c>
      <c r="C35" s="15">
        <f t="shared" ref="C35:C41" si="1">SUM(D35:N35)</f>
        <v>347880</v>
      </c>
      <c r="D35" s="16">
        <v>56535</v>
      </c>
      <c r="E35" s="16">
        <v>58689</v>
      </c>
      <c r="F35" s="16">
        <v>27398</v>
      </c>
      <c r="G35" s="16">
        <v>34855</v>
      </c>
      <c r="H35" s="16">
        <v>23854</v>
      </c>
      <c r="I35" s="16">
        <v>37454</v>
      </c>
      <c r="J35" s="16">
        <v>31065</v>
      </c>
      <c r="K35" s="16">
        <v>39658</v>
      </c>
      <c r="L35" s="16">
        <v>14125</v>
      </c>
      <c r="M35" s="16">
        <v>11074</v>
      </c>
      <c r="N35" s="22">
        <v>13173</v>
      </c>
    </row>
    <row r="36" spans="2:15" ht="13.6" customHeight="1">
      <c r="B36" s="14">
        <v>2003</v>
      </c>
      <c r="C36" s="15">
        <f t="shared" si="1"/>
        <v>379910</v>
      </c>
      <c r="D36" s="22">
        <v>56969</v>
      </c>
      <c r="E36" s="16">
        <v>58361</v>
      </c>
      <c r="F36" s="22">
        <v>30118</v>
      </c>
      <c r="G36" s="16">
        <v>40339</v>
      </c>
      <c r="H36" s="22">
        <v>26919</v>
      </c>
      <c r="I36" s="16">
        <v>42765</v>
      </c>
      <c r="J36" s="16">
        <v>33951</v>
      </c>
      <c r="K36" s="16">
        <v>44133</v>
      </c>
      <c r="L36" s="22">
        <v>16551</v>
      </c>
      <c r="M36" s="16">
        <v>13007</v>
      </c>
      <c r="N36" s="22">
        <v>16797</v>
      </c>
    </row>
    <row r="37" spans="2:15" ht="13.6" customHeight="1">
      <c r="B37" s="14">
        <v>2004</v>
      </c>
      <c r="C37" s="15">
        <f t="shared" si="1"/>
        <v>389297</v>
      </c>
      <c r="D37" s="22">
        <f>22418+29970+1+0</f>
        <v>52389</v>
      </c>
      <c r="E37" s="16">
        <f>31578+22329+0+0</f>
        <v>53907</v>
      </c>
      <c r="F37" s="22">
        <v>29522</v>
      </c>
      <c r="G37" s="16">
        <v>41696</v>
      </c>
      <c r="H37" s="22">
        <f>26958+43</f>
        <v>27001</v>
      </c>
      <c r="I37" s="16">
        <f>45533+28+28</f>
        <v>45589</v>
      </c>
      <c r="J37" s="16">
        <f>35712+25+21</f>
        <v>35758</v>
      </c>
      <c r="K37" s="16">
        <f>46975+28+8</f>
        <v>47011</v>
      </c>
      <c r="L37" s="22">
        <f>19714+8</f>
        <v>19722</v>
      </c>
      <c r="M37" s="16">
        <f>15372+4</f>
        <v>15376</v>
      </c>
      <c r="N37" s="22">
        <f>21324+0+2</f>
        <v>21326</v>
      </c>
    </row>
    <row r="38" spans="2:15" s="27" customFormat="1" ht="13.6" customHeight="1">
      <c r="B38" s="14">
        <v>2005</v>
      </c>
      <c r="C38" s="23">
        <f t="shared" si="1"/>
        <v>387234</v>
      </c>
      <c r="D38" s="24">
        <f>22651+26946+1+0</f>
        <v>49598</v>
      </c>
      <c r="E38" s="24">
        <f>28829+19581+2</f>
        <v>48412</v>
      </c>
      <c r="F38" s="25">
        <f>14470+12045+18</f>
        <v>26533</v>
      </c>
      <c r="G38" s="24">
        <f>40491+52</f>
        <v>40543</v>
      </c>
      <c r="H38" s="25">
        <f>26441+37</f>
        <v>26478</v>
      </c>
      <c r="I38" s="24">
        <f>47164+64</f>
        <v>47228</v>
      </c>
      <c r="J38" s="24">
        <f>37068+54</f>
        <v>37122</v>
      </c>
      <c r="K38" s="24">
        <f>48019+34</f>
        <v>48053</v>
      </c>
      <c r="L38" s="25">
        <f>21142+13</f>
        <v>21155</v>
      </c>
      <c r="M38" s="24">
        <f>16961+3</f>
        <v>16964</v>
      </c>
      <c r="N38" s="26">
        <f>25147+1</f>
        <v>25148</v>
      </c>
    </row>
    <row r="39" spans="2:15" s="27" customFormat="1" ht="13.6" customHeight="1">
      <c r="B39" s="14">
        <v>2006</v>
      </c>
      <c r="C39" s="23">
        <f t="shared" si="1"/>
        <v>384630</v>
      </c>
      <c r="D39" s="24">
        <v>45564</v>
      </c>
      <c r="E39" s="24">
        <v>43853</v>
      </c>
      <c r="F39" s="28">
        <v>24153</v>
      </c>
      <c r="G39" s="24">
        <v>39794</v>
      </c>
      <c r="H39" s="24">
        <v>26952</v>
      </c>
      <c r="I39" s="24">
        <v>49885</v>
      </c>
      <c r="J39" s="24">
        <v>38291</v>
      </c>
      <c r="K39" s="24">
        <v>48657</v>
      </c>
      <c r="L39" s="24">
        <v>20830</v>
      </c>
      <c r="M39" s="24">
        <v>17756</v>
      </c>
      <c r="N39" s="26">
        <v>28895</v>
      </c>
    </row>
    <row r="40" spans="2:15" s="27" customFormat="1" ht="13.6" customHeight="1">
      <c r="B40" s="14">
        <v>2007</v>
      </c>
      <c r="C40" s="23">
        <f t="shared" si="1"/>
        <v>366002</v>
      </c>
      <c r="D40" s="24">
        <v>43932</v>
      </c>
      <c r="E40" s="24">
        <v>38744</v>
      </c>
      <c r="F40" s="28">
        <v>21245</v>
      </c>
      <c r="G40" s="24">
        <v>36419</v>
      </c>
      <c r="H40" s="24">
        <v>25218</v>
      </c>
      <c r="I40" s="24">
        <v>47953</v>
      </c>
      <c r="J40" s="24">
        <v>37491</v>
      </c>
      <c r="K40" s="24">
        <v>45780</v>
      </c>
      <c r="L40" s="24">
        <v>20615</v>
      </c>
      <c r="M40" s="24">
        <v>18037</v>
      </c>
      <c r="N40" s="26">
        <v>30568</v>
      </c>
    </row>
    <row r="41" spans="2:15" s="27" customFormat="1" ht="13.6" customHeight="1">
      <c r="B41" s="14">
        <v>2008</v>
      </c>
      <c r="C41" s="23">
        <f t="shared" si="1"/>
        <v>340100</v>
      </c>
      <c r="D41" s="29">
        <v>39818</v>
      </c>
      <c r="E41" s="29">
        <v>33651</v>
      </c>
      <c r="F41" s="30">
        <v>18051</v>
      </c>
      <c r="G41" s="29">
        <v>31921</v>
      </c>
      <c r="H41" s="29">
        <v>23534</v>
      </c>
      <c r="I41" s="29">
        <v>45418</v>
      </c>
      <c r="J41" s="29">
        <v>36925</v>
      </c>
      <c r="K41" s="29">
        <v>41368</v>
      </c>
      <c r="L41" s="29">
        <v>20609</v>
      </c>
      <c r="M41" s="29">
        <v>17631</v>
      </c>
      <c r="N41" s="31">
        <v>31174</v>
      </c>
    </row>
    <row r="42" spans="2:15" s="27" customFormat="1" ht="13.6" customHeight="1">
      <c r="B42" s="14">
        <v>2009</v>
      </c>
      <c r="C42" s="23">
        <f>SUM(D42:N42)</f>
        <v>333205</v>
      </c>
      <c r="D42" s="23">
        <v>41508</v>
      </c>
      <c r="E42" s="23">
        <v>32275</v>
      </c>
      <c r="F42" s="32">
        <v>17108</v>
      </c>
      <c r="G42" s="23">
        <v>31168</v>
      </c>
      <c r="H42" s="23">
        <v>23274</v>
      </c>
      <c r="I42" s="23">
        <v>44219</v>
      </c>
      <c r="J42" s="23">
        <v>37228</v>
      </c>
      <c r="K42" s="23">
        <v>37887</v>
      </c>
      <c r="L42" s="23">
        <v>20419</v>
      </c>
      <c r="M42" s="23">
        <v>17760</v>
      </c>
      <c r="N42" s="33">
        <v>30359</v>
      </c>
      <c r="O42" s="34"/>
    </row>
    <row r="43" spans="2:15" s="27" customFormat="1" ht="13.6" customHeight="1">
      <c r="B43" s="14">
        <v>2010</v>
      </c>
      <c r="C43" s="32">
        <f>SUM(D43:N43)</f>
        <v>322956</v>
      </c>
      <c r="D43" s="23">
        <v>39019</v>
      </c>
      <c r="E43" s="23">
        <v>30325</v>
      </c>
      <c r="F43" s="23">
        <v>17104</v>
      </c>
      <c r="G43" s="23">
        <v>29677</v>
      </c>
      <c r="H43" s="23">
        <v>22448</v>
      </c>
      <c r="I43" s="23">
        <v>43007</v>
      </c>
      <c r="J43" s="23">
        <v>37436</v>
      </c>
      <c r="K43" s="23">
        <v>35186</v>
      </c>
      <c r="L43" s="23">
        <v>20592</v>
      </c>
      <c r="M43" s="23">
        <v>17171</v>
      </c>
      <c r="N43" s="35">
        <v>30991</v>
      </c>
      <c r="O43" s="34"/>
    </row>
    <row r="44" spans="2:15" s="27" customFormat="1" ht="13.6" customHeight="1">
      <c r="B44" s="14">
        <v>2011</v>
      </c>
      <c r="C44" s="32">
        <f>SUM(D44:N44)</f>
        <v>305951</v>
      </c>
      <c r="D44" s="23">
        <v>35560</v>
      </c>
      <c r="E44" s="23">
        <v>27612</v>
      </c>
      <c r="F44" s="32">
        <v>15071</v>
      </c>
      <c r="G44" s="23">
        <v>27236</v>
      </c>
      <c r="H44" s="23">
        <v>20770</v>
      </c>
      <c r="I44" s="23">
        <v>40363</v>
      </c>
      <c r="J44" s="23">
        <v>36832</v>
      </c>
      <c r="K44" s="23">
        <v>32424</v>
      </c>
      <c r="L44" s="23">
        <v>21446</v>
      </c>
      <c r="M44" s="23">
        <v>16375</v>
      </c>
      <c r="N44" s="33">
        <v>32262</v>
      </c>
      <c r="O44" s="34"/>
    </row>
    <row r="45" spans="2:15" s="27" customFormat="1" ht="13.6" customHeight="1">
      <c r="B45" s="14">
        <v>2012</v>
      </c>
      <c r="C45" s="32">
        <v>287386</v>
      </c>
      <c r="D45" s="23">
        <v>28723</v>
      </c>
      <c r="E45" s="23">
        <v>23682</v>
      </c>
      <c r="F45" s="32">
        <v>13615</v>
      </c>
      <c r="G45" s="23">
        <v>25839</v>
      </c>
      <c r="H45" s="23">
        <v>20050</v>
      </c>
      <c r="I45" s="23">
        <v>39460</v>
      </c>
      <c r="J45" s="23">
        <v>37468</v>
      </c>
      <c r="K45" s="23">
        <v>30250</v>
      </c>
      <c r="L45" s="23">
        <v>19740</v>
      </c>
      <c r="M45" s="23">
        <v>15679</v>
      </c>
      <c r="N45" s="33">
        <v>32880</v>
      </c>
      <c r="O45" s="34"/>
    </row>
    <row r="46" spans="2:15" s="27" customFormat="1" ht="13.6" customHeight="1">
      <c r="B46" s="36">
        <v>2013</v>
      </c>
      <c r="C46" s="37">
        <v>262823</v>
      </c>
      <c r="D46" s="38">
        <v>25231</v>
      </c>
      <c r="E46" s="38">
        <v>20079</v>
      </c>
      <c r="F46" s="38">
        <v>11643</v>
      </c>
      <c r="G46" s="38">
        <v>23849</v>
      </c>
      <c r="H46" s="38">
        <v>18393</v>
      </c>
      <c r="I46" s="38">
        <v>36699</v>
      </c>
      <c r="J46" s="38">
        <v>36101</v>
      </c>
      <c r="K46" s="38">
        <v>27671</v>
      </c>
      <c r="L46" s="38">
        <v>16914</v>
      </c>
      <c r="M46" s="38">
        <v>14633</v>
      </c>
      <c r="N46" s="39">
        <v>31610</v>
      </c>
      <c r="O46" s="34"/>
    </row>
    <row r="47" spans="2:15" ht="13.6" customHeight="1">
      <c r="B47" s="6" t="s">
        <v>12</v>
      </c>
      <c r="C47" s="5" t="s">
        <v>16</v>
      </c>
      <c r="D47" s="5"/>
      <c r="E47" s="5"/>
      <c r="F47" s="5"/>
      <c r="G47" s="5"/>
      <c r="H47" s="5"/>
      <c r="I47" s="5"/>
      <c r="J47" s="11"/>
      <c r="K47" s="11"/>
      <c r="L47" s="11"/>
      <c r="M47" s="11"/>
      <c r="N47" s="11"/>
    </row>
    <row r="48" spans="2:15" ht="13.6" customHeight="1">
      <c r="B48" s="7" t="s">
        <v>14</v>
      </c>
      <c r="C48" s="3" t="s">
        <v>18</v>
      </c>
      <c r="D48" s="40"/>
      <c r="E48" s="40"/>
      <c r="F48" s="40"/>
      <c r="G48" s="40"/>
      <c r="H48" s="40"/>
      <c r="I48" s="4"/>
    </row>
    <row r="49" spans="3:3">
      <c r="C49" s="5" t="s">
        <v>0</v>
      </c>
    </row>
  </sheetData>
  <mergeCells count="15">
    <mergeCell ref="L16:M16"/>
    <mergeCell ref="L17:M17"/>
    <mergeCell ref="L18:M18"/>
    <mergeCell ref="L12:M12"/>
    <mergeCell ref="L13:M13"/>
    <mergeCell ref="L14:M14"/>
    <mergeCell ref="L15:M15"/>
    <mergeCell ref="B4:C4"/>
    <mergeCell ref="B2:N2"/>
    <mergeCell ref="L10:N10"/>
    <mergeCell ref="L11:N11"/>
    <mergeCell ref="L6:N6"/>
    <mergeCell ref="L7:N7"/>
    <mergeCell ref="L8:N8"/>
    <mergeCell ref="L9:N9"/>
  </mergeCells>
  <phoneticPr fontId="2"/>
  <pageMargins left="0.78740157480314965" right="0.19685039370078741" top="0.78740157480314965" bottom="0.39370078740157483" header="0.51181102362204722" footer="0.51181102362204722"/>
  <pageSetup paperSize="9" scale="77" orientation="landscape" r:id="rId1"/>
  <headerFooter alignWithMargins="0">
    <oddHeader>&amp;L&amp;D&amp;T&amp;R&amp;A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Q33"/>
  <sheetViews>
    <sheetView view="pageBreakPreview" zoomScaleNormal="100" zoomScaleSheetLayoutView="100" workbookViewId="0"/>
  </sheetViews>
  <sheetFormatPr defaultRowHeight="13.6" customHeight="1"/>
  <cols>
    <col min="1" max="1" width="3.625" style="44" customWidth="1"/>
    <col min="2" max="2" width="5.875" style="44" bestFit="1" customWidth="1"/>
    <col min="3" max="10" width="7.5" style="44" customWidth="1"/>
    <col min="11" max="11" width="8" style="44" customWidth="1"/>
    <col min="12" max="16384" width="9" style="44"/>
  </cols>
  <sheetData>
    <row r="1" spans="2:17" ht="14.95" customHeight="1">
      <c r="B1" s="43"/>
      <c r="C1" s="43"/>
      <c r="D1" s="43"/>
      <c r="E1" s="43"/>
      <c r="F1" s="43"/>
      <c r="G1" s="43"/>
      <c r="H1" s="43"/>
    </row>
    <row r="2" spans="2:17" ht="14.95" customHeight="1">
      <c r="B2" s="45"/>
      <c r="J2" s="9"/>
    </row>
    <row r="4" spans="2:17" ht="13.6" customHeight="1" thickBot="1">
      <c r="B4" s="98" t="s">
        <v>29</v>
      </c>
      <c r="C4" s="98"/>
      <c r="D4" s="46"/>
      <c r="E4" s="46"/>
      <c r="F4" s="46"/>
      <c r="G4" s="46"/>
      <c r="H4" s="46"/>
      <c r="I4" s="46"/>
      <c r="J4" s="46"/>
      <c r="K4" s="47" t="s">
        <v>30</v>
      </c>
    </row>
    <row r="5" spans="2:17" s="82" customFormat="1" ht="27.85" thickTop="1">
      <c r="B5" s="78" t="s">
        <v>31</v>
      </c>
      <c r="C5" s="79" t="s">
        <v>4</v>
      </c>
      <c r="D5" s="78" t="s">
        <v>36</v>
      </c>
      <c r="E5" s="78" t="s">
        <v>32</v>
      </c>
      <c r="F5" s="78" t="s">
        <v>6</v>
      </c>
      <c r="G5" s="80" t="s">
        <v>7</v>
      </c>
      <c r="H5" s="80" t="s">
        <v>8</v>
      </c>
      <c r="I5" s="81" t="s">
        <v>9</v>
      </c>
      <c r="J5" s="79" t="s">
        <v>10</v>
      </c>
      <c r="K5" s="77" t="s">
        <v>35</v>
      </c>
    </row>
    <row r="6" spans="2:17" ht="13.6" customHeight="1">
      <c r="B6" s="74">
        <v>1990</v>
      </c>
      <c r="C6" s="48">
        <f t="shared" ref="C6:C19" si="0">SUM(D6:K6)</f>
        <v>60194</v>
      </c>
      <c r="D6" s="49">
        <v>34457</v>
      </c>
      <c r="E6" s="49">
        <f>3770+2305</f>
        <v>6075</v>
      </c>
      <c r="F6" s="49">
        <v>4728</v>
      </c>
      <c r="G6" s="49">
        <v>6077</v>
      </c>
      <c r="H6" s="49">
        <v>4822</v>
      </c>
      <c r="I6" s="50">
        <v>1677</v>
      </c>
      <c r="J6" s="51">
        <v>1268</v>
      </c>
      <c r="K6" s="52">
        <v>1090</v>
      </c>
      <c r="L6" s="53"/>
      <c r="M6" s="53"/>
      <c r="N6" s="53"/>
      <c r="O6" s="53"/>
      <c r="P6" s="53"/>
      <c r="Q6" s="53"/>
    </row>
    <row r="7" spans="2:17" ht="13.6" customHeight="1">
      <c r="B7" s="76">
        <v>1991</v>
      </c>
      <c r="C7" s="51">
        <f t="shared" si="0"/>
        <v>57065</v>
      </c>
      <c r="D7" s="54">
        <v>30823</v>
      </c>
      <c r="E7" s="54">
        <f>4435+2306</f>
        <v>6741</v>
      </c>
      <c r="F7" s="54">
        <v>4396</v>
      </c>
      <c r="G7" s="54">
        <v>6168</v>
      </c>
      <c r="H7" s="54">
        <v>4607</v>
      </c>
      <c r="I7" s="55">
        <v>1725</v>
      </c>
      <c r="J7" s="51">
        <v>1270</v>
      </c>
      <c r="K7" s="56">
        <v>1335</v>
      </c>
      <c r="L7" s="53"/>
      <c r="M7" s="53"/>
      <c r="N7" s="53"/>
      <c r="O7" s="53"/>
      <c r="P7" s="53"/>
      <c r="Q7" s="53"/>
    </row>
    <row r="8" spans="2:17" ht="13.6" customHeight="1">
      <c r="B8" s="76">
        <v>1992</v>
      </c>
      <c r="C8" s="51">
        <f t="shared" si="0"/>
        <v>52030</v>
      </c>
      <c r="D8" s="54">
        <v>25990</v>
      </c>
      <c r="E8" s="54">
        <f>4517+2292</f>
        <v>6809</v>
      </c>
      <c r="F8" s="54">
        <v>4252</v>
      </c>
      <c r="G8" s="54">
        <v>6038</v>
      </c>
      <c r="H8" s="54">
        <v>4577</v>
      </c>
      <c r="I8" s="55">
        <v>1731</v>
      </c>
      <c r="J8" s="51">
        <v>1300</v>
      </c>
      <c r="K8" s="56">
        <v>1333</v>
      </c>
      <c r="L8" s="53"/>
      <c r="M8" s="53"/>
      <c r="N8" s="53"/>
      <c r="O8" s="53"/>
      <c r="P8" s="53"/>
      <c r="Q8" s="53"/>
    </row>
    <row r="9" spans="2:17" ht="13.6" customHeight="1">
      <c r="B9" s="76">
        <v>1993</v>
      </c>
      <c r="C9" s="51">
        <f t="shared" si="0"/>
        <v>54280</v>
      </c>
      <c r="D9" s="54">
        <v>25346</v>
      </c>
      <c r="E9" s="54">
        <f>5170+2612</f>
        <v>7782</v>
      </c>
      <c r="F9" s="54">
        <v>4504</v>
      </c>
      <c r="G9" s="54">
        <v>6493</v>
      </c>
      <c r="H9" s="54">
        <v>5024</v>
      </c>
      <c r="I9" s="55">
        <v>2051</v>
      </c>
      <c r="J9" s="51">
        <v>1449</v>
      </c>
      <c r="K9" s="56">
        <v>1631</v>
      </c>
      <c r="L9" s="53"/>
      <c r="M9" s="53"/>
      <c r="N9" s="53"/>
      <c r="O9" s="53"/>
      <c r="P9" s="53"/>
      <c r="Q9" s="53"/>
    </row>
    <row r="10" spans="2:17" ht="13.6" customHeight="1">
      <c r="B10" s="76">
        <v>1994</v>
      </c>
      <c r="C10" s="51">
        <f t="shared" si="0"/>
        <v>57895</v>
      </c>
      <c r="D10" s="54">
        <v>26132</v>
      </c>
      <c r="E10" s="54">
        <f>5798+2949</f>
        <v>8747</v>
      </c>
      <c r="F10" s="54">
        <v>4705</v>
      </c>
      <c r="G10" s="54">
        <v>6874</v>
      </c>
      <c r="H10" s="51">
        <v>5611</v>
      </c>
      <c r="I10" s="55">
        <v>2279</v>
      </c>
      <c r="J10" s="51">
        <v>1592</v>
      </c>
      <c r="K10" s="56">
        <v>1955</v>
      </c>
      <c r="L10" s="53"/>
      <c r="M10" s="53"/>
      <c r="N10" s="53"/>
      <c r="O10" s="53"/>
      <c r="P10" s="53"/>
      <c r="Q10" s="53"/>
    </row>
    <row r="11" spans="2:17" ht="13.6" customHeight="1">
      <c r="B11" s="76">
        <v>1995</v>
      </c>
      <c r="C11" s="51">
        <f t="shared" si="0"/>
        <v>58781</v>
      </c>
      <c r="D11" s="54">
        <v>26672</v>
      </c>
      <c r="E11" s="54">
        <f>5744+2992</f>
        <v>8736</v>
      </c>
      <c r="F11" s="54">
        <v>4921</v>
      </c>
      <c r="G11" s="54">
        <v>6726</v>
      </c>
      <c r="H11" s="54">
        <v>5664</v>
      </c>
      <c r="I11" s="55">
        <v>2385</v>
      </c>
      <c r="J11" s="51">
        <v>1654</v>
      </c>
      <c r="K11" s="57">
        <v>2023</v>
      </c>
      <c r="L11" s="43"/>
      <c r="M11" s="43"/>
      <c r="N11" s="43"/>
      <c r="O11" s="43"/>
      <c r="P11" s="43"/>
      <c r="Q11" s="43"/>
    </row>
    <row r="12" spans="2:17" ht="13.6" customHeight="1">
      <c r="B12" s="76">
        <v>1996</v>
      </c>
      <c r="C12" s="51">
        <f t="shared" si="0"/>
        <v>60666</v>
      </c>
      <c r="D12" s="54">
        <v>29157</v>
      </c>
      <c r="E12" s="54">
        <f>5524+2893</f>
        <v>8417</v>
      </c>
      <c r="F12" s="54">
        <v>4614</v>
      </c>
      <c r="G12" s="54">
        <v>6286</v>
      </c>
      <c r="H12" s="54">
        <v>5546</v>
      </c>
      <c r="I12" s="55">
        <v>2559</v>
      </c>
      <c r="J12" s="51">
        <v>1859</v>
      </c>
      <c r="K12" s="58">
        <v>2228</v>
      </c>
    </row>
    <row r="13" spans="2:17" ht="13.6" customHeight="1">
      <c r="B13" s="76">
        <v>1997</v>
      </c>
      <c r="C13" s="51">
        <f t="shared" si="0"/>
        <v>70381</v>
      </c>
      <c r="D13" s="54">
        <v>38488</v>
      </c>
      <c r="E13" s="54">
        <f>5565+3177</f>
        <v>8742</v>
      </c>
      <c r="F13" s="54">
        <v>4540</v>
      </c>
      <c r="G13" s="54">
        <v>6156</v>
      </c>
      <c r="H13" s="54">
        <v>5496</v>
      </c>
      <c r="I13" s="55">
        <v>2583</v>
      </c>
      <c r="J13" s="51">
        <v>1955</v>
      </c>
      <c r="K13" s="58">
        <v>2421</v>
      </c>
      <c r="N13" s="43"/>
    </row>
    <row r="14" spans="2:17" ht="13.6" customHeight="1">
      <c r="B14" s="76">
        <v>1998</v>
      </c>
      <c r="C14" s="51">
        <f t="shared" si="0"/>
        <v>72723</v>
      </c>
      <c r="D14" s="54">
        <v>40179</v>
      </c>
      <c r="E14" s="54">
        <f>5963+3177</f>
        <v>9140</v>
      </c>
      <c r="F14" s="54">
        <v>4663</v>
      </c>
      <c r="G14" s="54">
        <v>5752</v>
      </c>
      <c r="H14" s="54">
        <v>5782</v>
      </c>
      <c r="I14" s="55">
        <v>2528</v>
      </c>
      <c r="J14" s="51">
        <v>2143</v>
      </c>
      <c r="K14" s="58">
        <v>2536</v>
      </c>
    </row>
    <row r="15" spans="2:17" ht="13.6" customHeight="1">
      <c r="B15" s="76">
        <v>1999</v>
      </c>
      <c r="C15" s="51">
        <f t="shared" si="0"/>
        <v>64922</v>
      </c>
      <c r="D15" s="54">
        <v>31691</v>
      </c>
      <c r="E15" s="54">
        <f>5606+3123</f>
        <v>8729</v>
      </c>
      <c r="F15" s="54">
        <v>4485</v>
      </c>
      <c r="G15" s="54">
        <v>5568</v>
      </c>
      <c r="H15" s="54">
        <v>6396</v>
      </c>
      <c r="I15" s="55">
        <v>2738</v>
      </c>
      <c r="J15" s="51">
        <v>2398</v>
      </c>
      <c r="K15" s="58">
        <v>2917</v>
      </c>
    </row>
    <row r="16" spans="2:17" ht="13.6" customHeight="1">
      <c r="B16" s="76">
        <v>2000</v>
      </c>
      <c r="C16" s="51">
        <f t="shared" si="0"/>
        <v>63378</v>
      </c>
      <c r="D16" s="54">
        <v>29789</v>
      </c>
      <c r="E16" s="54">
        <f>4850+3244</f>
        <v>8094</v>
      </c>
      <c r="F16" s="54">
        <v>4718</v>
      </c>
      <c r="G16" s="54">
        <v>5189</v>
      </c>
      <c r="H16" s="54">
        <v>6686</v>
      </c>
      <c r="I16" s="59">
        <v>2852</v>
      </c>
      <c r="J16" s="51">
        <v>2573</v>
      </c>
      <c r="K16" s="58">
        <v>3477</v>
      </c>
    </row>
    <row r="17" spans="2:14" ht="13.6" customHeight="1">
      <c r="B17" s="76">
        <v>2001</v>
      </c>
      <c r="C17" s="51">
        <f t="shared" si="0"/>
        <v>68423</v>
      </c>
      <c r="D17" s="54">
        <v>33133</v>
      </c>
      <c r="E17" s="54">
        <f>4998+3331</f>
        <v>8329</v>
      </c>
      <c r="F17" s="54">
        <v>4956</v>
      </c>
      <c r="G17" s="54">
        <v>5243</v>
      </c>
      <c r="H17" s="54">
        <v>6963</v>
      </c>
      <c r="I17" s="59">
        <v>2933</v>
      </c>
      <c r="J17" s="51">
        <v>2860</v>
      </c>
      <c r="K17" s="58">
        <v>4006</v>
      </c>
    </row>
    <row r="18" spans="2:14" ht="13.6" customHeight="1">
      <c r="B18" s="76">
        <v>2002</v>
      </c>
      <c r="C18" s="51">
        <f t="shared" si="0"/>
        <v>74591</v>
      </c>
      <c r="D18" s="60">
        <v>34699</v>
      </c>
      <c r="E18" s="61">
        <v>8863</v>
      </c>
      <c r="F18" s="60">
        <v>5963</v>
      </c>
      <c r="G18" s="61">
        <v>5735</v>
      </c>
      <c r="H18" s="61">
        <v>7813</v>
      </c>
      <c r="I18" s="60">
        <v>3408</v>
      </c>
      <c r="J18" s="51">
        <v>3316</v>
      </c>
      <c r="K18" s="58">
        <v>4794</v>
      </c>
      <c r="N18" s="43"/>
    </row>
    <row r="19" spans="2:14" ht="13.6" customHeight="1">
      <c r="B19" s="76">
        <v>2003</v>
      </c>
      <c r="C19" s="51">
        <f t="shared" si="0"/>
        <v>79601</v>
      </c>
      <c r="D19" s="62">
        <v>34846</v>
      </c>
      <c r="E19" s="62">
        <v>10093</v>
      </c>
      <c r="F19" s="62">
        <v>6871</v>
      </c>
      <c r="G19" s="62">
        <v>6277</v>
      </c>
      <c r="H19" s="62">
        <v>8362</v>
      </c>
      <c r="I19" s="63">
        <v>3752</v>
      </c>
      <c r="J19" s="51">
        <v>3608</v>
      </c>
      <c r="K19" s="57">
        <v>5792</v>
      </c>
    </row>
    <row r="20" spans="2:14" ht="13.6" customHeight="1">
      <c r="B20" s="76">
        <v>2004</v>
      </c>
      <c r="C20" s="51">
        <v>84132</v>
      </c>
      <c r="D20" s="61">
        <v>33231</v>
      </c>
      <c r="E20" s="61">
        <v>10915</v>
      </c>
      <c r="F20" s="61">
        <v>7930</v>
      </c>
      <c r="G20" s="61">
        <v>6784</v>
      </c>
      <c r="H20" s="61">
        <v>9206</v>
      </c>
      <c r="I20" s="61">
        <v>4520</v>
      </c>
      <c r="J20" s="51">
        <v>4222</v>
      </c>
      <c r="K20" s="64">
        <v>7324</v>
      </c>
    </row>
    <row r="21" spans="2:14" ht="13.6" customHeight="1">
      <c r="B21" s="76">
        <v>2005</v>
      </c>
      <c r="C21" s="51">
        <f t="shared" ref="C21:C27" si="1">SUM(D21:K21)</f>
        <v>84175</v>
      </c>
      <c r="D21" s="61">
        <f>5463+6812+7820+4859+2834+1995+2</f>
        <v>29785</v>
      </c>
      <c r="E21" s="61">
        <f>6519+4438+2</f>
        <v>10959</v>
      </c>
      <c r="F21" s="61">
        <f>8308+3</f>
        <v>8311</v>
      </c>
      <c r="G21" s="61">
        <f>7314+3</f>
        <v>7317</v>
      </c>
      <c r="H21" s="61">
        <f>9545+2</f>
        <v>9547</v>
      </c>
      <c r="I21" s="61">
        <f>4970+1</f>
        <v>4971</v>
      </c>
      <c r="J21" s="51">
        <f>4625+0</f>
        <v>4625</v>
      </c>
      <c r="K21" s="64">
        <f>8660+0</f>
        <v>8660</v>
      </c>
      <c r="M21" s="43"/>
    </row>
    <row r="22" spans="2:14" ht="13.6" customHeight="1">
      <c r="B22" s="76">
        <v>2006</v>
      </c>
      <c r="C22" s="61">
        <f t="shared" si="1"/>
        <v>81716</v>
      </c>
      <c r="D22" s="61">
        <f>5035+6119+6762+4076+2349+1812+2</f>
        <v>26155</v>
      </c>
      <c r="E22" s="61">
        <f>6353+4436+6</f>
        <v>10795</v>
      </c>
      <c r="F22" s="61">
        <f>8639+10</f>
        <v>8649</v>
      </c>
      <c r="G22" s="61">
        <f>5+7312</f>
        <v>7317</v>
      </c>
      <c r="H22" s="61">
        <f>9421+3</f>
        <v>9424</v>
      </c>
      <c r="I22" s="61">
        <v>4791</v>
      </c>
      <c r="J22" s="61">
        <v>4681</v>
      </c>
      <c r="K22" s="65">
        <v>9904</v>
      </c>
    </row>
    <row r="23" spans="2:14" ht="13.6" customHeight="1">
      <c r="B23" s="76">
        <v>2007</v>
      </c>
      <c r="C23" s="61">
        <f t="shared" si="1"/>
        <v>79570</v>
      </c>
      <c r="D23" s="61">
        <v>24310</v>
      </c>
      <c r="E23" s="61">
        <v>10174</v>
      </c>
      <c r="F23" s="61">
        <v>8473</v>
      </c>
      <c r="G23" s="61">
        <v>7205</v>
      </c>
      <c r="H23" s="61">
        <v>9254</v>
      </c>
      <c r="I23" s="61">
        <v>4804</v>
      </c>
      <c r="J23" s="61">
        <v>4788</v>
      </c>
      <c r="K23" s="65">
        <v>10562</v>
      </c>
    </row>
    <row r="24" spans="2:14" ht="13.6" customHeight="1">
      <c r="B24" s="76">
        <v>2008</v>
      </c>
      <c r="C24" s="61">
        <f t="shared" si="1"/>
        <v>73124</v>
      </c>
      <c r="D24" s="29">
        <v>20060</v>
      </c>
      <c r="E24" s="29">
        <v>9043</v>
      </c>
      <c r="F24" s="29">
        <v>8346</v>
      </c>
      <c r="G24" s="29">
        <v>7029</v>
      </c>
      <c r="H24" s="29">
        <v>8157</v>
      </c>
      <c r="I24" s="29">
        <v>4831</v>
      </c>
      <c r="J24" s="29">
        <v>4761</v>
      </c>
      <c r="K24" s="31">
        <v>10897</v>
      </c>
      <c r="L24" s="66"/>
      <c r="M24" s="66"/>
      <c r="N24" s="66"/>
    </row>
    <row r="25" spans="2:14" ht="13.6" customHeight="1">
      <c r="B25" s="76">
        <v>2009</v>
      </c>
      <c r="C25" s="61">
        <f t="shared" si="1"/>
        <v>70234</v>
      </c>
      <c r="D25" s="67">
        <v>18590</v>
      </c>
      <c r="E25" s="67">
        <v>8696</v>
      </c>
      <c r="F25" s="67">
        <v>8002</v>
      </c>
      <c r="G25" s="67">
        <v>7004</v>
      </c>
      <c r="H25" s="67">
        <v>7465</v>
      </c>
      <c r="I25" s="67">
        <v>4759</v>
      </c>
      <c r="J25" s="67">
        <v>4990</v>
      </c>
      <c r="K25" s="65">
        <v>10728</v>
      </c>
      <c r="L25" s="66"/>
      <c r="M25" s="66"/>
      <c r="N25" s="66"/>
    </row>
    <row r="26" spans="2:14" ht="13.6" customHeight="1">
      <c r="B26" s="76">
        <v>2010</v>
      </c>
      <c r="C26" s="61">
        <f t="shared" si="1"/>
        <v>69492</v>
      </c>
      <c r="D26" s="67">
        <v>17248</v>
      </c>
      <c r="E26" s="67">
        <v>8458</v>
      </c>
      <c r="F26" s="67">
        <v>7908</v>
      </c>
      <c r="G26" s="67">
        <v>7409</v>
      </c>
      <c r="H26" s="67">
        <v>7255</v>
      </c>
      <c r="I26" s="67">
        <v>4946</v>
      </c>
      <c r="J26" s="67">
        <v>4925</v>
      </c>
      <c r="K26" s="68">
        <v>11343</v>
      </c>
      <c r="L26" s="66"/>
      <c r="M26" s="66"/>
      <c r="N26" s="66"/>
    </row>
    <row r="27" spans="2:14" ht="13.6" customHeight="1">
      <c r="B27" s="76">
        <v>2011</v>
      </c>
      <c r="C27" s="61">
        <f t="shared" si="1"/>
        <v>65631</v>
      </c>
      <c r="D27" s="69">
        <v>14986</v>
      </c>
      <c r="E27" s="67">
        <v>7508</v>
      </c>
      <c r="F27" s="67">
        <v>7355</v>
      </c>
      <c r="G27" s="67">
        <v>7334</v>
      </c>
      <c r="H27" s="67">
        <v>6748</v>
      </c>
      <c r="I27" s="67">
        <v>5243</v>
      </c>
      <c r="J27" s="67">
        <v>4697</v>
      </c>
      <c r="K27" s="65">
        <v>11760</v>
      </c>
      <c r="L27" s="66"/>
      <c r="M27" s="66"/>
      <c r="N27" s="66"/>
    </row>
    <row r="28" spans="2:14" ht="13.6" customHeight="1">
      <c r="B28" s="76">
        <v>2012</v>
      </c>
      <c r="C28" s="62">
        <v>60431</v>
      </c>
      <c r="D28" s="69">
        <v>11675</v>
      </c>
      <c r="E28" s="67">
        <v>6988</v>
      </c>
      <c r="F28" s="70">
        <v>7063</v>
      </c>
      <c r="G28" s="67">
        <v>7406</v>
      </c>
      <c r="H28" s="67">
        <v>6167</v>
      </c>
      <c r="I28" s="67">
        <v>4629</v>
      </c>
      <c r="J28" s="67">
        <v>4476</v>
      </c>
      <c r="K28" s="65">
        <v>12027</v>
      </c>
      <c r="L28" s="66"/>
      <c r="M28" s="66"/>
      <c r="N28" s="66"/>
    </row>
    <row r="29" spans="2:14" ht="13.6" customHeight="1">
      <c r="B29" s="75">
        <v>2013</v>
      </c>
      <c r="C29" s="37">
        <v>54897</v>
      </c>
      <c r="D29" s="71">
        <v>9429</v>
      </c>
      <c r="E29" s="71">
        <v>6181</v>
      </c>
      <c r="F29" s="37">
        <v>6432</v>
      </c>
      <c r="G29" s="71">
        <v>7097</v>
      </c>
      <c r="H29" s="71">
        <v>5748</v>
      </c>
      <c r="I29" s="71">
        <v>3987</v>
      </c>
      <c r="J29" s="71">
        <v>4164</v>
      </c>
      <c r="K29" s="72">
        <v>11859</v>
      </c>
      <c r="L29" s="35"/>
      <c r="M29" s="35"/>
      <c r="N29" s="35"/>
    </row>
    <row r="30" spans="2:14" ht="13.6" customHeight="1">
      <c r="B30" s="6" t="s">
        <v>11</v>
      </c>
      <c r="C30" s="73" t="s">
        <v>15</v>
      </c>
      <c r="L30" s="43"/>
      <c r="M30" s="43"/>
      <c r="N30" s="43"/>
    </row>
    <row r="31" spans="2:14" ht="13.6" customHeight="1">
      <c r="B31" s="83" t="s">
        <v>13</v>
      </c>
      <c r="C31" s="73" t="s">
        <v>17</v>
      </c>
      <c r="K31" s="43"/>
    </row>
    <row r="32" spans="2:14" ht="13.6" customHeight="1">
      <c r="B32" s="83"/>
      <c r="C32" s="73" t="s">
        <v>0</v>
      </c>
    </row>
    <row r="33" spans="2:2" ht="13.6" customHeight="1">
      <c r="B33" s="73"/>
    </row>
  </sheetData>
  <mergeCells count="1">
    <mergeCell ref="B4:C4"/>
  </mergeCells>
  <phoneticPr fontId="6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&amp;L&amp;D&amp;T&amp;R&amp;A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Link Data 2013 (Total)</vt:lpstr>
      <vt:lpstr>Link Data 2013 (Females)</vt:lpstr>
      <vt:lpstr>'Link Data 2013 (Females)'!Print_Area</vt:lpstr>
      <vt:lpstr>'Link Data 2013 (Total)'!Print_Area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2015-03-19T06:24:11Z</cp:lastPrinted>
  <dcterms:created xsi:type="dcterms:W3CDTF">2003-06-09T07:43:32Z</dcterms:created>
  <dcterms:modified xsi:type="dcterms:W3CDTF">2015-11-11T04:35:01Z</dcterms:modified>
</cp:coreProperties>
</file>