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" yWindow="45" windowWidth="12615" windowHeight="7410" tabRatio="620"/>
  </bookViews>
  <sheets>
    <sheet name="資料4-4" sheetId="1" r:id="rId1"/>
  </sheets>
  <definedNames>
    <definedName name="b">#REF!</definedName>
    <definedName name="GOUKEI">#REF!</definedName>
    <definedName name="JK">#REF!</definedName>
    <definedName name="_xlnm.Print_Area" localSheetId="0">'資料4-4'!$B$2:$J$56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J50" i="1"/>
  <c r="J49"/>
  <c r="I50"/>
  <c r="I49"/>
  <c r="C50"/>
  <c r="C49"/>
  <c r="J52" l="1"/>
  <c r="J51"/>
  <c r="I52"/>
  <c r="I51"/>
  <c r="C52"/>
  <c r="C51"/>
  <c r="C45"/>
  <c r="J40"/>
  <c r="I40"/>
  <c r="C40"/>
  <c r="J39"/>
  <c r="I39"/>
  <c r="C39"/>
  <c r="J42"/>
  <c r="I42"/>
  <c r="J41"/>
  <c r="I41"/>
  <c r="J38"/>
  <c r="I38"/>
  <c r="C38"/>
  <c r="J37"/>
  <c r="I37"/>
  <c r="C37"/>
  <c r="J36"/>
  <c r="I36"/>
  <c r="C36"/>
  <c r="J35"/>
  <c r="I35"/>
  <c r="C35"/>
  <c r="J34"/>
  <c r="G34"/>
  <c r="I34"/>
  <c r="C34"/>
  <c r="J33"/>
  <c r="G33"/>
  <c r="I33"/>
  <c r="C33"/>
  <c r="G29"/>
  <c r="C29"/>
  <c r="G31"/>
  <c r="C31"/>
  <c r="J11"/>
  <c r="G20"/>
  <c r="I20"/>
  <c r="G32"/>
  <c r="I32"/>
  <c r="I30"/>
  <c r="G28"/>
  <c r="I28"/>
  <c r="I31"/>
  <c r="J32"/>
  <c r="J30"/>
  <c r="C30"/>
  <c r="J29"/>
  <c r="I29"/>
  <c r="I27"/>
  <c r="G26"/>
  <c r="I26"/>
  <c r="I25"/>
  <c r="G24"/>
  <c r="I24"/>
  <c r="I23"/>
  <c r="G22"/>
  <c r="I22"/>
  <c r="I21"/>
  <c r="I19"/>
  <c r="G18"/>
  <c r="I18"/>
  <c r="I17"/>
  <c r="G16"/>
  <c r="I16"/>
  <c r="I15"/>
  <c r="G14"/>
  <c r="I14"/>
  <c r="J31"/>
  <c r="J28"/>
  <c r="C28"/>
  <c r="J27"/>
  <c r="J26"/>
  <c r="C26"/>
  <c r="J25"/>
  <c r="J24"/>
  <c r="C24"/>
  <c r="J23"/>
  <c r="J22"/>
  <c r="C22"/>
  <c r="J21"/>
  <c r="J20"/>
  <c r="C20"/>
  <c r="J19"/>
  <c r="J18"/>
  <c r="C18"/>
  <c r="J17"/>
  <c r="J16"/>
  <c r="C16"/>
  <c r="J15"/>
  <c r="J14"/>
  <c r="C14"/>
  <c r="J13"/>
  <c r="I13"/>
  <c r="J12"/>
  <c r="G12"/>
  <c r="I12"/>
  <c r="C12"/>
  <c r="I11"/>
  <c r="J10"/>
  <c r="I10"/>
  <c r="J9"/>
  <c r="I9"/>
  <c r="J8"/>
  <c r="I8"/>
  <c r="C32"/>
</calcChain>
</file>

<file path=xl/sharedStrings.xml><?xml version="1.0" encoding="utf-8"?>
<sst xmlns="http://schemas.openxmlformats.org/spreadsheetml/2006/main" count="51" uniqueCount="43">
  <si>
    <t>略式命令</t>
  </si>
  <si>
    <t>起訴率</t>
  </si>
  <si>
    <t>請求</t>
  </si>
  <si>
    <t>３</t>
  </si>
  <si>
    <t>４</t>
  </si>
  <si>
    <t>５</t>
  </si>
  <si>
    <t>６</t>
  </si>
  <si>
    <t>７</t>
  </si>
  <si>
    <t>８</t>
  </si>
  <si>
    <t>注　１　検察統計年報による。</t>
  </si>
  <si>
    <t>年　次</t>
    <phoneticPr fontId="3"/>
  </si>
  <si>
    <t>そ の 他</t>
    <phoneticPr fontId="3"/>
  </si>
  <si>
    <t>公判請求</t>
    <rPh sb="2" eb="4">
      <t>セイキュウ</t>
    </rPh>
    <phoneticPr fontId="3"/>
  </si>
  <si>
    <t>起訴猶予</t>
    <rPh sb="2" eb="4">
      <t>ユウヨ</t>
    </rPh>
    <phoneticPr fontId="3"/>
  </si>
  <si>
    <t>不　　起　　訴</t>
    <phoneticPr fontId="3"/>
  </si>
  <si>
    <t>起      　訴</t>
    <phoneticPr fontId="3"/>
  </si>
  <si>
    <t>　総　　数　</t>
    <rPh sb="1" eb="5">
      <t>ソウスウ</t>
    </rPh>
    <phoneticPr fontId="3"/>
  </si>
  <si>
    <t>９</t>
    <phoneticPr fontId="3"/>
  </si>
  <si>
    <t>10</t>
    <phoneticPr fontId="3"/>
  </si>
  <si>
    <t>11</t>
    <phoneticPr fontId="3"/>
  </si>
  <si>
    <t>12</t>
    <phoneticPr fontId="3"/>
  </si>
  <si>
    <t>13</t>
  </si>
  <si>
    <t>14</t>
    <phoneticPr fontId="5"/>
  </si>
  <si>
    <t xml:space="preserve"> </t>
    <phoneticPr fontId="3"/>
  </si>
  <si>
    <t>　２年</t>
    <rPh sb="2" eb="3">
      <t>ネン</t>
    </rPh>
    <phoneticPr fontId="3"/>
  </si>
  <si>
    <t>15</t>
    <phoneticPr fontId="5"/>
  </si>
  <si>
    <t>16</t>
    <phoneticPr fontId="5"/>
  </si>
  <si>
    <t>17</t>
    <phoneticPr fontId="5"/>
  </si>
  <si>
    <t>起訴
猶予率</t>
    <phoneticPr fontId="3"/>
  </si>
  <si>
    <t>18</t>
  </si>
  <si>
    <t xml:space="preserve"> </t>
  </si>
  <si>
    <t>19</t>
    <phoneticPr fontId="5"/>
  </si>
  <si>
    <t>20</t>
    <phoneticPr fontId="5"/>
  </si>
  <si>
    <t>　 ２　一般刑法犯及び道交違反を除く特別法犯に限る。</t>
    <rPh sb="4" eb="6">
      <t>イッパン</t>
    </rPh>
    <rPh sb="6" eb="9">
      <t>ケイホウハン</t>
    </rPh>
    <rPh sb="9" eb="10">
      <t>オヨ</t>
    </rPh>
    <rPh sb="11" eb="12">
      <t>ドウ</t>
    </rPh>
    <rPh sb="12" eb="13">
      <t>コウ</t>
    </rPh>
    <rPh sb="13" eb="15">
      <t>イハン</t>
    </rPh>
    <rPh sb="16" eb="17">
      <t>ノゾ</t>
    </rPh>
    <rPh sb="18" eb="21">
      <t>トクベツホウ</t>
    </rPh>
    <rPh sb="21" eb="22">
      <t>ハン</t>
    </rPh>
    <rPh sb="23" eb="24">
      <t>カギ</t>
    </rPh>
    <phoneticPr fontId="8"/>
  </si>
  <si>
    <t>21</t>
  </si>
  <si>
    <t>22</t>
    <phoneticPr fontId="5"/>
  </si>
  <si>
    <t>23</t>
    <phoneticPr fontId="5"/>
  </si>
  <si>
    <t>家　庭
裁判所
送　致</t>
    <rPh sb="4" eb="7">
      <t>サイバンショ</t>
    </rPh>
    <rPh sb="8" eb="9">
      <t>ソウ</t>
    </rPh>
    <rPh sb="10" eb="11">
      <t>イタス</t>
    </rPh>
    <phoneticPr fontId="3"/>
  </si>
  <si>
    <t>　　４　（　）内は，来日外国人を示す。なお，平成４年以前の資料はない。</t>
    <rPh sb="7" eb="8">
      <t>ナイ</t>
    </rPh>
    <rPh sb="10" eb="12">
      <t>ライニチ</t>
    </rPh>
    <rPh sb="12" eb="15">
      <t>ガイコクジン</t>
    </rPh>
    <rPh sb="16" eb="17">
      <t>シメ</t>
    </rPh>
    <rPh sb="22" eb="24">
      <t>ヘイセイ</t>
    </rPh>
    <rPh sb="25" eb="26">
      <t>ネン</t>
    </rPh>
    <rPh sb="26" eb="28">
      <t>イゼン</t>
    </rPh>
    <rPh sb="29" eb="31">
      <t>シリョウ</t>
    </rPh>
    <phoneticPr fontId="5"/>
  </si>
  <si>
    <t>　 ３　無国籍の者を含み，国籍不詳の者を含まない。</t>
    <rPh sb="4" eb="7">
      <t>ムコクセキ</t>
    </rPh>
    <rPh sb="8" eb="9">
      <t>モノ</t>
    </rPh>
    <rPh sb="10" eb="11">
      <t>フク</t>
    </rPh>
    <rPh sb="13" eb="15">
      <t>コクセキ</t>
    </rPh>
    <rPh sb="15" eb="17">
      <t>フショウ</t>
    </rPh>
    <rPh sb="18" eb="19">
      <t>シャ</t>
    </rPh>
    <rPh sb="20" eb="21">
      <t>フク</t>
    </rPh>
    <phoneticPr fontId="8"/>
  </si>
  <si>
    <t xml:space="preserve"> </t>
    <phoneticPr fontId="3"/>
  </si>
  <si>
    <t>（平成２年～25年）</t>
    <phoneticPr fontId="3"/>
  </si>
  <si>
    <t>資料４－４　外国人の検察庁終局処理人員</t>
    <rPh sb="0" eb="2">
      <t>シリョウ</t>
    </rPh>
    <rPh sb="17" eb="19">
      <t>ジンイン</t>
    </rPh>
    <phoneticPr fontId="5"/>
  </si>
</sst>
</file>

<file path=xl/styles.xml><?xml version="1.0" encoding="utf-8"?>
<styleSheet xmlns="http://schemas.openxmlformats.org/spreadsheetml/2006/main">
  <numFmts count="11">
    <numFmt numFmtId="176" formatCode="_(* #,##0_);_(* \(#,##0\);_(* &quot;-&quot;_);_(@_)"/>
    <numFmt numFmtId="177" formatCode="_(* #,##0.00_);_(* \(#,##0.00\);_(* &quot;-&quot;??_);_(@_)"/>
    <numFmt numFmtId="178" formatCode="_ * #,##0.0_ ;_ * \-#,##0.0_ ;_ * &quot;-&quot;?_ ;_ @_ "/>
    <numFmt numFmtId="179" formatCode="_ * #,##0.0_ ;_ * \-#,##0.0_ ;_ * &quot;-&quot;_ ;_ @_ "/>
    <numFmt numFmtId="180" formatCode="\(#,###\)"/>
    <numFmt numFmtId="181" formatCode="\(0.0\)"/>
    <numFmt numFmtId="182" formatCode="#,##0.0_ 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41">
    <font>
      <sz val="11"/>
      <name val="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indexed="10"/>
      <name val="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83" fontId="15" fillId="0" borderId="0" applyFill="0" applyBorder="0" applyAlignment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8" fillId="17" borderId="3" applyNumberFormat="0" applyBorder="0" applyAlignment="0" applyProtection="0"/>
    <xf numFmtId="186" fontId="4" fillId="0" borderId="0"/>
    <xf numFmtId="0" fontId="16" fillId="0" borderId="0"/>
    <xf numFmtId="10" fontId="16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5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0" fillId="4" borderId="0" applyNumberFormat="0" applyBorder="0" applyAlignment="0" applyProtection="0">
      <alignment vertical="center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0" xfId="64" applyNumberFormat="1" applyFont="1" applyBorder="1" applyAlignment="1">
      <alignment horizontal="right" vertical="center"/>
    </xf>
    <xf numFmtId="179" fontId="4" fillId="0" borderId="16" xfId="64" applyNumberFormat="1" applyFont="1" applyBorder="1" applyAlignment="1">
      <alignment horizontal="right" vertical="center"/>
    </xf>
    <xf numFmtId="179" fontId="4" fillId="0" borderId="0" xfId="64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/>
    </xf>
    <xf numFmtId="181" fontId="4" fillId="0" borderId="16" xfId="64" applyNumberFormat="1" applyFont="1" applyBorder="1" applyAlignment="1">
      <alignment horizontal="right" vertical="center"/>
    </xf>
    <xf numFmtId="181" fontId="4" fillId="0" borderId="0" xfId="64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6" xfId="64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81" fontId="4" fillId="0" borderId="0" xfId="64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181" fontId="4" fillId="0" borderId="16" xfId="64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182" fontId="4" fillId="0" borderId="16" xfId="0" applyNumberFormat="1" applyFont="1" applyBorder="1" applyAlignment="1">
      <alignment horizontal="right" vertical="center"/>
    </xf>
    <xf numFmtId="182" fontId="4" fillId="0" borderId="20" xfId="0" applyNumberFormat="1" applyFont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82" fontId="4" fillId="0" borderId="16" xfId="0" applyNumberFormat="1" applyFont="1" applyFill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" fillId="26" borderId="13" xfId="0" applyFont="1" applyFill="1" applyBorder="1" applyAlignment="1">
      <alignment vertical="center"/>
    </xf>
    <xf numFmtId="0" fontId="1" fillId="26" borderId="18" xfId="0" applyFont="1" applyFill="1" applyBorder="1" applyAlignment="1">
      <alignment horizontal="distributed" vertical="center"/>
    </xf>
    <xf numFmtId="0" fontId="1" fillId="26" borderId="19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distributed" vertical="center"/>
    </xf>
    <xf numFmtId="0" fontId="1" fillId="26" borderId="16" xfId="0" applyFont="1" applyFill="1" applyBorder="1" applyAlignment="1">
      <alignment horizontal="distributed" vertical="center"/>
    </xf>
    <xf numFmtId="0" fontId="1" fillId="26" borderId="15" xfId="0" applyFont="1" applyFill="1" applyBorder="1" applyAlignment="1">
      <alignment vertical="center"/>
    </xf>
    <xf numFmtId="0" fontId="1" fillId="26" borderId="17" xfId="0" applyFont="1" applyFill="1" applyBorder="1" applyAlignment="1">
      <alignment horizontal="distributed" vertical="center"/>
    </xf>
    <xf numFmtId="0" fontId="1" fillId="26" borderId="15" xfId="0" applyFont="1" applyFill="1" applyBorder="1" applyAlignment="1">
      <alignment horizontal="distributed" vertical="center"/>
    </xf>
    <xf numFmtId="49" fontId="4" fillId="17" borderId="19" xfId="0" applyNumberFormat="1" applyFont="1" applyFill="1" applyBorder="1" applyAlignment="1">
      <alignment horizontal="center" vertical="center"/>
    </xf>
    <xf numFmtId="49" fontId="12" fillId="17" borderId="19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182" fontId="12" fillId="0" borderId="16" xfId="0" applyNumberFormat="1" applyFont="1" applyFill="1" applyBorder="1" applyAlignment="1">
      <alignment horizontal="right" vertical="center"/>
    </xf>
    <xf numFmtId="182" fontId="12" fillId="0" borderId="20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181" fontId="12" fillId="0" borderId="17" xfId="0" applyNumberFormat="1" applyFont="1" applyFill="1" applyBorder="1" applyAlignment="1">
      <alignment horizontal="right" vertical="center"/>
    </xf>
    <xf numFmtId="181" fontId="12" fillId="0" borderId="21" xfId="0" applyNumberFormat="1" applyFont="1" applyFill="1" applyBorder="1" applyAlignment="1">
      <alignment horizontal="right" vertical="center"/>
    </xf>
    <xf numFmtId="49" fontId="12" fillId="17" borderId="15" xfId="0" applyNumberFormat="1" applyFont="1" applyFill="1" applyBorder="1" applyAlignment="1">
      <alignment horizontal="center" vertical="center"/>
    </xf>
    <xf numFmtId="0" fontId="1" fillId="26" borderId="22" xfId="0" applyFont="1" applyFill="1" applyBorder="1" applyAlignment="1">
      <alignment horizontal="distributed" vertical="center" wrapText="1"/>
    </xf>
    <xf numFmtId="0" fontId="1" fillId="26" borderId="20" xfId="0" applyFont="1" applyFill="1" applyBorder="1" applyAlignment="1">
      <alignment horizontal="distributed" vertical="center" wrapText="1"/>
    </xf>
    <xf numFmtId="0" fontId="1" fillId="26" borderId="21" xfId="0" applyFont="1" applyFill="1" applyBorder="1" applyAlignment="1">
      <alignment horizontal="distributed" vertical="center" wrapText="1"/>
    </xf>
    <xf numFmtId="0" fontId="1" fillId="26" borderId="14" xfId="0" applyFont="1" applyFill="1" applyBorder="1" applyAlignment="1">
      <alignment horizontal="distributed" vertical="center"/>
    </xf>
    <xf numFmtId="0" fontId="1" fillId="26" borderId="15" xfId="0" applyFont="1" applyFill="1" applyBorder="1" applyAlignment="1">
      <alignment horizontal="distributed" vertical="center"/>
    </xf>
    <xf numFmtId="0" fontId="1" fillId="26" borderId="23" xfId="0" applyFont="1" applyFill="1" applyBorder="1" applyAlignment="1">
      <alignment horizontal="distributed" vertical="center"/>
    </xf>
    <xf numFmtId="0" fontId="1" fillId="26" borderId="17" xfId="0" applyFont="1" applyFill="1" applyBorder="1" applyAlignment="1">
      <alignment horizontal="distributed" vertical="center"/>
    </xf>
    <xf numFmtId="0" fontId="1" fillId="26" borderId="24" xfId="0" applyFont="1" applyFill="1" applyBorder="1" applyAlignment="1">
      <alignment horizontal="center" vertical="center"/>
    </xf>
    <xf numFmtId="0" fontId="1" fillId="26" borderId="25" xfId="0" applyFont="1" applyFill="1" applyBorder="1" applyAlignment="1">
      <alignment horizontal="center" vertical="center"/>
    </xf>
    <xf numFmtId="0" fontId="1" fillId="26" borderId="26" xfId="0" applyFont="1" applyFill="1" applyBorder="1" applyAlignment="1">
      <alignment horizontal="center" vertical="center"/>
    </xf>
    <xf numFmtId="0" fontId="1" fillId="26" borderId="18" xfId="0" applyFont="1" applyFill="1" applyBorder="1" applyAlignment="1">
      <alignment horizontal="distributed" vertical="center" wrapText="1"/>
    </xf>
    <xf numFmtId="0" fontId="1" fillId="26" borderId="16" xfId="0" applyFont="1" applyFill="1" applyBorder="1" applyAlignment="1">
      <alignment horizontal="distributed" vertical="center" wrapText="1"/>
    </xf>
    <xf numFmtId="0" fontId="1" fillId="26" borderId="17" xfId="0" applyFont="1" applyFill="1" applyBorder="1" applyAlignment="1">
      <alignment horizontal="distributed" vertical="center" wrapText="1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標準_Sheet1" xfId="64"/>
    <cellStyle name="良い" xfId="6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E1C8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K56"/>
  <sheetViews>
    <sheetView tabSelected="1" zoomScaleNormal="100" zoomScaleSheetLayoutView="100" workbookViewId="0"/>
  </sheetViews>
  <sheetFormatPr defaultRowHeight="12.75" customHeight="1"/>
  <cols>
    <col min="1" max="1" width="3.625" style="5" customWidth="1"/>
    <col min="2" max="2" width="6.75" style="5" customWidth="1"/>
    <col min="3" max="10" width="9.75" style="5" customWidth="1"/>
    <col min="11" max="16384" width="9" style="5"/>
  </cols>
  <sheetData>
    <row r="1" spans="2:10" ht="15" customHeight="1"/>
    <row r="2" spans="2:10" customFormat="1" ht="13.5" customHeight="1">
      <c r="B2" s="24" t="s">
        <v>42</v>
      </c>
      <c r="C2" s="24"/>
      <c r="D2" s="24"/>
      <c r="E2" s="24"/>
      <c r="F2" s="24"/>
      <c r="G2" s="24"/>
      <c r="H2" s="24"/>
      <c r="I2" s="24"/>
      <c r="J2" s="24"/>
    </row>
    <row r="3" spans="2:10" customFormat="1" ht="13.5" customHeight="1">
      <c r="B3" s="4"/>
      <c r="C3" s="4"/>
      <c r="D3" s="4"/>
      <c r="E3" s="4"/>
      <c r="F3" s="4"/>
      <c r="G3" s="4"/>
      <c r="H3" s="4"/>
      <c r="I3" s="4"/>
      <c r="J3" s="4"/>
    </row>
    <row r="4" spans="2:10" customFormat="1" ht="13.5" customHeight="1" thickBot="1">
      <c r="B4" s="2"/>
      <c r="C4" s="2"/>
      <c r="D4" s="2"/>
      <c r="E4" s="2"/>
      <c r="F4" s="2"/>
      <c r="G4" s="2"/>
      <c r="H4" s="2"/>
      <c r="J4" s="7" t="s">
        <v>41</v>
      </c>
    </row>
    <row r="5" spans="2:10" customFormat="1" ht="13.5" customHeight="1" thickTop="1">
      <c r="B5" s="39"/>
      <c r="C5" s="40"/>
      <c r="D5" s="66" t="s">
        <v>15</v>
      </c>
      <c r="E5" s="67"/>
      <c r="F5" s="68" t="s">
        <v>14</v>
      </c>
      <c r="G5" s="67"/>
      <c r="H5" s="69" t="s">
        <v>37</v>
      </c>
      <c r="I5" s="40"/>
      <c r="J5" s="59" t="s">
        <v>28</v>
      </c>
    </row>
    <row r="6" spans="2:10" customFormat="1" ht="13.5" customHeight="1">
      <c r="B6" s="41" t="s">
        <v>10</v>
      </c>
      <c r="C6" s="42" t="s">
        <v>16</v>
      </c>
      <c r="D6" s="62" t="s">
        <v>12</v>
      </c>
      <c r="E6" s="43" t="s">
        <v>0</v>
      </c>
      <c r="F6" s="64" t="s">
        <v>13</v>
      </c>
      <c r="G6" s="64" t="s">
        <v>11</v>
      </c>
      <c r="H6" s="70"/>
      <c r="I6" s="44" t="s">
        <v>1</v>
      </c>
      <c r="J6" s="60"/>
    </row>
    <row r="7" spans="2:10" customFormat="1" ht="13.5" customHeight="1">
      <c r="B7" s="45"/>
      <c r="C7" s="46"/>
      <c r="D7" s="63"/>
      <c r="E7" s="47" t="s">
        <v>2</v>
      </c>
      <c r="F7" s="65"/>
      <c r="G7" s="65"/>
      <c r="H7" s="71"/>
      <c r="I7" s="46"/>
      <c r="J7" s="61"/>
    </row>
    <row r="8" spans="2:10" customFormat="1" ht="13.5" customHeight="1">
      <c r="B8" s="48" t="s">
        <v>24</v>
      </c>
      <c r="C8" s="15">
        <v>10097</v>
      </c>
      <c r="D8" s="8">
        <v>3407</v>
      </c>
      <c r="E8" s="8">
        <v>1496</v>
      </c>
      <c r="F8" s="8">
        <v>2462</v>
      </c>
      <c r="G8" s="8">
        <v>528</v>
      </c>
      <c r="H8" s="9">
        <v>2204</v>
      </c>
      <c r="I8" s="10">
        <f>(D8+E8)/(D8+E8+F8+G8)*100</f>
        <v>62.118332699860638</v>
      </c>
      <c r="J8" s="11">
        <f>F8/(D8+E8+F8)*100</f>
        <v>33.428377460964022</v>
      </c>
    </row>
    <row r="9" spans="2:10" customFormat="1" ht="13.5" customHeight="1">
      <c r="B9" s="48" t="s">
        <v>3</v>
      </c>
      <c r="C9" s="15">
        <v>10865</v>
      </c>
      <c r="D9" s="8">
        <v>3881</v>
      </c>
      <c r="E9" s="8">
        <v>1338</v>
      </c>
      <c r="F9" s="8">
        <v>2852</v>
      </c>
      <c r="G9" s="8">
        <v>578</v>
      </c>
      <c r="H9" s="9">
        <v>2216</v>
      </c>
      <c r="I9" s="10">
        <f t="shared" ref="I9:I27" si="0">(D9+E9)/(D9+E9+F9+G9)*100</f>
        <v>60.342236096658574</v>
      </c>
      <c r="J9" s="11">
        <f t="shared" ref="J9:J32" si="1">F9/(D9+E9+F9)*100</f>
        <v>35.336389542807581</v>
      </c>
    </row>
    <row r="10" spans="2:10" customFormat="1" ht="13.5" customHeight="1">
      <c r="B10" s="48" t="s">
        <v>4</v>
      </c>
      <c r="C10" s="15">
        <v>13539</v>
      </c>
      <c r="D10" s="8">
        <v>5248</v>
      </c>
      <c r="E10" s="8">
        <v>1272</v>
      </c>
      <c r="F10" s="8">
        <v>4200</v>
      </c>
      <c r="G10" s="8">
        <v>616</v>
      </c>
      <c r="H10" s="9">
        <v>2203</v>
      </c>
      <c r="I10" s="10">
        <f t="shared" si="0"/>
        <v>57.515878616796044</v>
      </c>
      <c r="J10" s="11">
        <f t="shared" si="1"/>
        <v>39.179104477611943</v>
      </c>
    </row>
    <row r="11" spans="2:10" customFormat="1" ht="13.5" customHeight="1">
      <c r="B11" s="48" t="s">
        <v>5</v>
      </c>
      <c r="C11" s="15">
        <v>15767</v>
      </c>
      <c r="D11" s="8">
        <v>6527</v>
      </c>
      <c r="E11" s="8">
        <v>1242</v>
      </c>
      <c r="F11" s="8">
        <v>5169</v>
      </c>
      <c r="G11" s="8">
        <v>766</v>
      </c>
      <c r="H11" s="9">
        <v>2063</v>
      </c>
      <c r="I11" s="10">
        <f t="shared" si="0"/>
        <v>56.691476941039113</v>
      </c>
      <c r="J11" s="11">
        <f>F11/(D11+E11+F11)*100</f>
        <v>39.952079146699646</v>
      </c>
    </row>
    <row r="12" spans="2:10" customFormat="1" ht="13.5" customHeight="1">
      <c r="B12" s="48"/>
      <c r="C12" s="32">
        <f>10983-14-667</f>
        <v>10302</v>
      </c>
      <c r="D12" s="12">
        <v>4977</v>
      </c>
      <c r="E12" s="12">
        <v>382</v>
      </c>
      <c r="F12" s="12">
        <v>4091</v>
      </c>
      <c r="G12" s="12">
        <f>314+81</f>
        <v>395</v>
      </c>
      <c r="H12" s="12">
        <v>457</v>
      </c>
      <c r="I12" s="13">
        <f t="shared" si="0"/>
        <v>54.433722701879127</v>
      </c>
      <c r="J12" s="14">
        <f t="shared" si="1"/>
        <v>43.291005291005291</v>
      </c>
    </row>
    <row r="13" spans="2:10" customFormat="1" ht="13.5" customHeight="1">
      <c r="B13" s="48" t="s">
        <v>6</v>
      </c>
      <c r="C13" s="15">
        <v>18226</v>
      </c>
      <c r="D13" s="8">
        <v>8707</v>
      </c>
      <c r="E13" s="8">
        <v>1345</v>
      </c>
      <c r="F13" s="8">
        <v>5394</v>
      </c>
      <c r="G13" s="8">
        <v>773</v>
      </c>
      <c r="H13" s="9">
        <v>2007</v>
      </c>
      <c r="I13" s="10">
        <f t="shared" si="0"/>
        <v>61.976694000863183</v>
      </c>
      <c r="J13" s="11">
        <f t="shared" si="1"/>
        <v>34.921662566360226</v>
      </c>
    </row>
    <row r="14" spans="2:10" customFormat="1" ht="13.5" customHeight="1">
      <c r="B14" s="48"/>
      <c r="C14" s="32">
        <f>13756-23-865</f>
        <v>12868</v>
      </c>
      <c r="D14" s="12">
        <v>7146</v>
      </c>
      <c r="E14" s="12">
        <v>499</v>
      </c>
      <c r="F14" s="12">
        <v>4270</v>
      </c>
      <c r="G14" s="12">
        <f>350+85</f>
        <v>435</v>
      </c>
      <c r="H14" s="12">
        <v>518</v>
      </c>
      <c r="I14" s="13">
        <f t="shared" si="0"/>
        <v>61.902834008097166</v>
      </c>
      <c r="J14" s="14">
        <f t="shared" si="1"/>
        <v>35.837180025178341</v>
      </c>
    </row>
    <row r="15" spans="2:10" customFormat="1" ht="13.5" customHeight="1">
      <c r="B15" s="48" t="s">
        <v>7</v>
      </c>
      <c r="C15" s="15">
        <v>17990</v>
      </c>
      <c r="D15" s="8">
        <v>9426</v>
      </c>
      <c r="E15" s="8">
        <v>1302</v>
      </c>
      <c r="F15" s="8">
        <v>4539</v>
      </c>
      <c r="G15" s="8">
        <v>860</v>
      </c>
      <c r="H15" s="9">
        <v>1863</v>
      </c>
      <c r="I15" s="10">
        <f t="shared" si="0"/>
        <v>66.52198176970299</v>
      </c>
      <c r="J15" s="11">
        <f t="shared" si="1"/>
        <v>29.730791904106894</v>
      </c>
    </row>
    <row r="16" spans="2:10" customFormat="1" ht="13.5" customHeight="1">
      <c r="B16" s="48"/>
      <c r="C16" s="32">
        <f>13268-10-807</f>
        <v>12451</v>
      </c>
      <c r="D16" s="12">
        <v>7692</v>
      </c>
      <c r="E16" s="12">
        <v>471</v>
      </c>
      <c r="F16" s="12">
        <v>3458</v>
      </c>
      <c r="G16" s="12">
        <f>359+99</f>
        <v>458</v>
      </c>
      <c r="H16" s="12">
        <v>372</v>
      </c>
      <c r="I16" s="13">
        <f t="shared" si="0"/>
        <v>67.580097690206145</v>
      </c>
      <c r="J16" s="14">
        <f t="shared" si="1"/>
        <v>29.756475346355739</v>
      </c>
    </row>
    <row r="17" spans="2:11" customFormat="1" ht="13.5" customHeight="1">
      <c r="B17" s="48" t="s">
        <v>8</v>
      </c>
      <c r="C17" s="15">
        <v>18716</v>
      </c>
      <c r="D17" s="8">
        <v>9936</v>
      </c>
      <c r="E17" s="8">
        <v>1300</v>
      </c>
      <c r="F17" s="8">
        <v>4726</v>
      </c>
      <c r="G17" s="8">
        <v>843</v>
      </c>
      <c r="H17" s="9">
        <v>1911</v>
      </c>
      <c r="I17" s="10">
        <f t="shared" si="0"/>
        <v>66.861053257958929</v>
      </c>
      <c r="J17" s="11">
        <f t="shared" si="1"/>
        <v>29.607818569101617</v>
      </c>
    </row>
    <row r="18" spans="2:11" customFormat="1" ht="13.5" customHeight="1">
      <c r="B18" s="48"/>
      <c r="C18" s="32">
        <f>14177-21-844</f>
        <v>13312</v>
      </c>
      <c r="D18" s="12">
        <v>8168</v>
      </c>
      <c r="E18" s="12">
        <v>515</v>
      </c>
      <c r="F18" s="12">
        <v>3641</v>
      </c>
      <c r="G18" s="12">
        <f>435+98</f>
        <v>533</v>
      </c>
      <c r="H18" s="12">
        <v>455</v>
      </c>
      <c r="I18" s="13">
        <f t="shared" si="0"/>
        <v>67.535194835498174</v>
      </c>
      <c r="J18" s="14">
        <f t="shared" si="1"/>
        <v>29.543979227523533</v>
      </c>
    </row>
    <row r="19" spans="2:11" customFormat="1" ht="13.5" customHeight="1">
      <c r="B19" s="48" t="s">
        <v>17</v>
      </c>
      <c r="C19" s="15">
        <v>21351</v>
      </c>
      <c r="D19" s="8">
        <v>11018</v>
      </c>
      <c r="E19" s="8">
        <v>1280</v>
      </c>
      <c r="F19" s="8">
        <v>5657</v>
      </c>
      <c r="G19" s="8">
        <v>1013</v>
      </c>
      <c r="H19" s="9">
        <v>2383</v>
      </c>
      <c r="I19" s="10">
        <f t="shared" si="0"/>
        <v>64.835512442007598</v>
      </c>
      <c r="J19" s="11">
        <f t="shared" si="1"/>
        <v>31.50654413812309</v>
      </c>
    </row>
    <row r="20" spans="2:11" customFormat="1" ht="13.5" customHeight="1">
      <c r="B20" s="48"/>
      <c r="C20" s="32">
        <f>17148-25-1044</f>
        <v>16079</v>
      </c>
      <c r="D20" s="12">
        <v>9404</v>
      </c>
      <c r="E20" s="12">
        <v>497</v>
      </c>
      <c r="F20" s="12">
        <v>4683</v>
      </c>
      <c r="G20" s="12">
        <f>584+117</f>
        <v>701</v>
      </c>
      <c r="H20" s="12">
        <v>794</v>
      </c>
      <c r="I20" s="13">
        <f>(D20+E20)/(D20+E20+F20+G20)*100</f>
        <v>64.775924108603206</v>
      </c>
      <c r="J20" s="14">
        <f t="shared" si="1"/>
        <v>32.110532089961602</v>
      </c>
    </row>
    <row r="21" spans="2:11" ht="13.5" customHeight="1">
      <c r="B21" s="48" t="s">
        <v>18</v>
      </c>
      <c r="C21" s="15">
        <v>21373</v>
      </c>
      <c r="D21" s="8">
        <v>10987</v>
      </c>
      <c r="E21" s="8">
        <v>1325</v>
      </c>
      <c r="F21" s="8">
        <v>5351</v>
      </c>
      <c r="G21" s="8">
        <v>1217</v>
      </c>
      <c r="H21" s="9">
        <v>2493</v>
      </c>
      <c r="I21" s="10">
        <f t="shared" si="0"/>
        <v>65.211864406779668</v>
      </c>
      <c r="J21" s="11">
        <f t="shared" si="1"/>
        <v>30.294966879918473</v>
      </c>
    </row>
    <row r="22" spans="2:11" ht="13.5" customHeight="1">
      <c r="B22" s="48"/>
      <c r="C22" s="32">
        <f>17432-39-1394</f>
        <v>15999</v>
      </c>
      <c r="D22" s="12">
        <v>9163</v>
      </c>
      <c r="E22" s="12">
        <v>651</v>
      </c>
      <c r="F22" s="12">
        <v>4361</v>
      </c>
      <c r="G22" s="12">
        <f>725+204</f>
        <v>929</v>
      </c>
      <c r="H22" s="12">
        <v>895</v>
      </c>
      <c r="I22" s="13">
        <f t="shared" si="0"/>
        <v>64.976165254237287</v>
      </c>
      <c r="J22" s="14">
        <f t="shared" si="1"/>
        <v>30.765432098765434</v>
      </c>
    </row>
    <row r="23" spans="2:11" ht="13.5" customHeight="1">
      <c r="B23" s="48" t="s">
        <v>19</v>
      </c>
      <c r="C23" s="15">
        <v>21605</v>
      </c>
      <c r="D23" s="8">
        <v>11136</v>
      </c>
      <c r="E23" s="15">
        <v>1240</v>
      </c>
      <c r="F23" s="15">
        <v>5803</v>
      </c>
      <c r="G23" s="15">
        <v>1002</v>
      </c>
      <c r="H23" s="16">
        <v>2424</v>
      </c>
      <c r="I23" s="10">
        <f t="shared" si="0"/>
        <v>64.522183410666798</v>
      </c>
      <c r="J23" s="11">
        <f t="shared" si="1"/>
        <v>31.921447824412784</v>
      </c>
    </row>
    <row r="24" spans="2:11" ht="13.5" customHeight="1">
      <c r="B24" s="48"/>
      <c r="C24" s="32">
        <f>17239-15-1203</f>
        <v>16021</v>
      </c>
      <c r="D24" s="12">
        <v>9033</v>
      </c>
      <c r="E24" s="12">
        <v>578</v>
      </c>
      <c r="F24" s="12">
        <v>4785</v>
      </c>
      <c r="G24" s="12">
        <f>599+129</f>
        <v>728</v>
      </c>
      <c r="H24" s="12">
        <v>897</v>
      </c>
      <c r="I24" s="13">
        <f t="shared" si="0"/>
        <v>63.548003173763554</v>
      </c>
      <c r="J24" s="14">
        <f t="shared" si="1"/>
        <v>33.238399555432061</v>
      </c>
    </row>
    <row r="25" spans="2:11" ht="13.5" customHeight="1">
      <c r="B25" s="48" t="s">
        <v>20</v>
      </c>
      <c r="C25" s="15">
        <v>21252</v>
      </c>
      <c r="D25" s="8">
        <v>11418</v>
      </c>
      <c r="E25" s="15">
        <v>1344</v>
      </c>
      <c r="F25" s="15">
        <v>5452</v>
      </c>
      <c r="G25" s="15">
        <v>935</v>
      </c>
      <c r="H25" s="16">
        <v>2103</v>
      </c>
      <c r="I25" s="10">
        <f t="shared" si="0"/>
        <v>66.645777847407174</v>
      </c>
      <c r="J25" s="11">
        <f t="shared" si="1"/>
        <v>29.93301855715384</v>
      </c>
    </row>
    <row r="26" spans="2:11" ht="13.5" customHeight="1">
      <c r="B26" s="48"/>
      <c r="C26" s="32">
        <f>17372-26-1324</f>
        <v>16022</v>
      </c>
      <c r="D26" s="12">
        <v>9328</v>
      </c>
      <c r="E26" s="12">
        <v>698</v>
      </c>
      <c r="F26" s="12">
        <v>4447</v>
      </c>
      <c r="G26" s="12">
        <f>487+144</f>
        <v>631</v>
      </c>
      <c r="H26" s="12">
        <v>918</v>
      </c>
      <c r="I26" s="13">
        <f t="shared" si="0"/>
        <v>66.37976694915254</v>
      </c>
      <c r="J26" s="14">
        <f t="shared" si="1"/>
        <v>30.726179783044287</v>
      </c>
    </row>
    <row r="27" spans="2:11" ht="13.5" customHeight="1">
      <c r="B27" s="48" t="s">
        <v>21</v>
      </c>
      <c r="C27" s="15">
        <v>24713</v>
      </c>
      <c r="D27" s="8">
        <v>13659</v>
      </c>
      <c r="E27" s="15">
        <v>1493</v>
      </c>
      <c r="F27" s="15">
        <v>6143</v>
      </c>
      <c r="G27" s="15">
        <v>964</v>
      </c>
      <c r="H27" s="16">
        <v>2454</v>
      </c>
      <c r="I27" s="10">
        <f t="shared" si="0"/>
        <v>68.071341929107334</v>
      </c>
      <c r="J27" s="11">
        <f t="shared" si="1"/>
        <v>28.847147217656726</v>
      </c>
    </row>
    <row r="28" spans="2:11" ht="13.5" customHeight="1">
      <c r="B28" s="48"/>
      <c r="C28" s="32">
        <f>20467-13-1605</f>
        <v>18849</v>
      </c>
      <c r="D28" s="12">
        <v>11361</v>
      </c>
      <c r="E28" s="12">
        <v>783</v>
      </c>
      <c r="F28" s="12">
        <v>4937</v>
      </c>
      <c r="G28" s="12">
        <f>477+108</f>
        <v>585</v>
      </c>
      <c r="H28" s="12">
        <v>1183</v>
      </c>
      <c r="I28" s="13">
        <f t="shared" ref="I28:I34" si="2">(D28+E28)/(D28+E28+F28+G28)*100</f>
        <v>68.742216687422157</v>
      </c>
      <c r="J28" s="14">
        <f t="shared" si="1"/>
        <v>28.903459984778408</v>
      </c>
    </row>
    <row r="29" spans="2:11" ht="13.5" customHeight="1">
      <c r="B29" s="48" t="s">
        <v>22</v>
      </c>
      <c r="C29" s="15">
        <f>SUM(D29:H29)</f>
        <v>27279</v>
      </c>
      <c r="D29" s="8">
        <v>15085</v>
      </c>
      <c r="E29" s="15">
        <v>1654</v>
      </c>
      <c r="F29" s="15">
        <v>6889</v>
      </c>
      <c r="G29" s="15">
        <f>717+279</f>
        <v>996</v>
      </c>
      <c r="H29" s="16">
        <v>2655</v>
      </c>
      <c r="I29" s="10">
        <f t="shared" si="2"/>
        <v>67.978395061728392</v>
      </c>
      <c r="J29" s="11">
        <f>F29/(D29+E29+F29)*100</f>
        <v>29.156085999661418</v>
      </c>
    </row>
    <row r="30" spans="2:11" s="17" customFormat="1" ht="13.5" customHeight="1">
      <c r="B30" s="48" t="s">
        <v>23</v>
      </c>
      <c r="C30" s="32">
        <f>22623-26-1967</f>
        <v>20630</v>
      </c>
      <c r="D30" s="12">
        <v>12525</v>
      </c>
      <c r="E30" s="12">
        <v>883</v>
      </c>
      <c r="F30" s="12">
        <v>5437</v>
      </c>
      <c r="G30" s="12">
        <v>539</v>
      </c>
      <c r="H30" s="12">
        <v>1246</v>
      </c>
      <c r="I30" s="13">
        <f t="shared" si="2"/>
        <v>69.17044985555097</v>
      </c>
      <c r="J30" s="14">
        <f>F30/(D30+E30+F30)*100</f>
        <v>28.851154152295038</v>
      </c>
    </row>
    <row r="31" spans="2:11" ht="13.5" customHeight="1">
      <c r="B31" s="48" t="s">
        <v>25</v>
      </c>
      <c r="C31" s="15">
        <f t="shared" ref="C31:C38" si="3">SUM(D31:H31)</f>
        <v>30817</v>
      </c>
      <c r="D31" s="8">
        <v>17516</v>
      </c>
      <c r="E31" s="15">
        <v>1841</v>
      </c>
      <c r="F31" s="15">
        <v>7690</v>
      </c>
      <c r="G31" s="15">
        <f>794+307</f>
        <v>1101</v>
      </c>
      <c r="H31" s="16">
        <v>2669</v>
      </c>
      <c r="I31" s="10">
        <f t="shared" si="2"/>
        <v>68.768651413954814</v>
      </c>
      <c r="J31" s="11">
        <f t="shared" si="1"/>
        <v>28.431988760306133</v>
      </c>
    </row>
    <row r="32" spans="2:11" ht="13.5" customHeight="1">
      <c r="B32" s="48" t="s">
        <v>23</v>
      </c>
      <c r="C32" s="20">
        <f t="shared" si="3"/>
        <v>24060</v>
      </c>
      <c r="D32" s="21">
        <v>14888</v>
      </c>
      <c r="E32" s="21">
        <v>999</v>
      </c>
      <c r="F32" s="21">
        <v>6158</v>
      </c>
      <c r="G32" s="21">
        <f>6868-F32</f>
        <v>710</v>
      </c>
      <c r="H32" s="21">
        <v>1305</v>
      </c>
      <c r="I32" s="22">
        <f t="shared" si="2"/>
        <v>69.817622500549319</v>
      </c>
      <c r="J32" s="19">
        <f t="shared" si="1"/>
        <v>27.933771830347016</v>
      </c>
      <c r="K32" s="18"/>
    </row>
    <row r="33" spans="2:11" customFormat="1" ht="13.5" customHeight="1">
      <c r="B33" s="48" t="s">
        <v>26</v>
      </c>
      <c r="C33" s="15">
        <f t="shared" si="3"/>
        <v>32026</v>
      </c>
      <c r="D33" s="8">
        <v>17003</v>
      </c>
      <c r="E33" s="15">
        <v>1824</v>
      </c>
      <c r="F33" s="15">
        <v>9694</v>
      </c>
      <c r="G33" s="15">
        <f>799+264</f>
        <v>1063</v>
      </c>
      <c r="H33" s="16">
        <v>2442</v>
      </c>
      <c r="I33" s="10">
        <f t="shared" si="2"/>
        <v>63.639129259058947</v>
      </c>
      <c r="J33" s="11">
        <f t="shared" ref="J33:J42" si="4">F33/(D33+E33+F33)*100</f>
        <v>33.988990568353145</v>
      </c>
    </row>
    <row r="34" spans="2:11" ht="13.5" customHeight="1">
      <c r="B34" s="48" t="s">
        <v>23</v>
      </c>
      <c r="C34" s="20">
        <f t="shared" si="3"/>
        <v>24994</v>
      </c>
      <c r="D34" s="21">
        <v>14281</v>
      </c>
      <c r="E34" s="21">
        <v>971</v>
      </c>
      <c r="F34" s="21">
        <v>7857</v>
      </c>
      <c r="G34" s="21">
        <f>538+111</f>
        <v>649</v>
      </c>
      <c r="H34" s="21">
        <v>1236</v>
      </c>
      <c r="I34" s="22">
        <f t="shared" si="2"/>
        <v>64.197323006987119</v>
      </c>
      <c r="J34" s="19">
        <f t="shared" si="4"/>
        <v>33.99974036089835</v>
      </c>
      <c r="K34" s="18"/>
    </row>
    <row r="35" spans="2:11" customFormat="1" ht="13.5" customHeight="1">
      <c r="B35" s="48" t="s">
        <v>27</v>
      </c>
      <c r="C35" s="15">
        <f t="shared" si="3"/>
        <v>31781</v>
      </c>
      <c r="D35" s="8">
        <v>14689</v>
      </c>
      <c r="E35" s="15">
        <v>2041</v>
      </c>
      <c r="F35" s="15">
        <v>11541</v>
      </c>
      <c r="G35" s="15">
        <v>1113</v>
      </c>
      <c r="H35" s="16">
        <v>2397</v>
      </c>
      <c r="I35" s="10">
        <f t="shared" ref="I35:I42" si="5">(D35+E35)/(D35+E35+F35+G35)*100</f>
        <v>56.93574734549415</v>
      </c>
      <c r="J35" s="11">
        <f t="shared" si="4"/>
        <v>40.822751229174777</v>
      </c>
    </row>
    <row r="36" spans="2:11" s="17" customFormat="1" ht="13.5" customHeight="1">
      <c r="B36" s="48" t="s">
        <v>23</v>
      </c>
      <c r="C36" s="20">
        <f t="shared" si="3"/>
        <v>24986</v>
      </c>
      <c r="D36" s="21">
        <v>12214</v>
      </c>
      <c r="E36" s="21">
        <v>1179</v>
      </c>
      <c r="F36" s="21">
        <v>9708</v>
      </c>
      <c r="G36" s="21">
        <v>703</v>
      </c>
      <c r="H36" s="21">
        <v>1182</v>
      </c>
      <c r="I36" s="22">
        <f t="shared" si="5"/>
        <v>56.263653167534869</v>
      </c>
      <c r="J36" s="19">
        <f t="shared" si="4"/>
        <v>42.024154798493576</v>
      </c>
      <c r="K36" s="23"/>
    </row>
    <row r="37" spans="2:11" customFormat="1" ht="13.5" customHeight="1">
      <c r="B37" s="48" t="s">
        <v>29</v>
      </c>
      <c r="C37" s="15">
        <f t="shared" si="3"/>
        <v>28315</v>
      </c>
      <c r="D37" s="8">
        <v>12354</v>
      </c>
      <c r="E37" s="15">
        <v>2125</v>
      </c>
      <c r="F37" s="15">
        <v>10580</v>
      </c>
      <c r="G37" s="15">
        <v>1106</v>
      </c>
      <c r="H37" s="16">
        <v>2150</v>
      </c>
      <c r="I37" s="10">
        <f t="shared" si="5"/>
        <v>55.337282629466841</v>
      </c>
      <c r="J37" s="11">
        <f t="shared" si="4"/>
        <v>42.22035995051678</v>
      </c>
    </row>
    <row r="38" spans="2:11" s="17" customFormat="1" ht="13.5" customHeight="1">
      <c r="B38" s="48" t="s">
        <v>30</v>
      </c>
      <c r="C38" s="20">
        <f t="shared" si="3"/>
        <v>20276</v>
      </c>
      <c r="D38" s="21">
        <v>9310</v>
      </c>
      <c r="E38" s="21">
        <v>1080</v>
      </c>
      <c r="F38" s="21">
        <v>8202</v>
      </c>
      <c r="G38" s="21">
        <v>635</v>
      </c>
      <c r="H38" s="21">
        <v>1049</v>
      </c>
      <c r="I38" s="22">
        <f t="shared" si="5"/>
        <v>54.03859156394654</v>
      </c>
      <c r="J38" s="19">
        <f t="shared" si="4"/>
        <v>44.115748709122201</v>
      </c>
      <c r="K38" s="23"/>
    </row>
    <row r="39" spans="2:11" ht="13.5" customHeight="1">
      <c r="B39" s="48" t="s">
        <v>31</v>
      </c>
      <c r="C39" s="15">
        <f>SUM(D39:H39)</f>
        <v>24598</v>
      </c>
      <c r="D39" s="8">
        <v>10259</v>
      </c>
      <c r="E39" s="15">
        <v>2421</v>
      </c>
      <c r="F39" s="15">
        <v>8826</v>
      </c>
      <c r="G39" s="15">
        <v>1197</v>
      </c>
      <c r="H39" s="16">
        <v>1895</v>
      </c>
      <c r="I39" s="10">
        <f>(D39+E39)/(D39+E39+F39+G39)*100</f>
        <v>55.851649561731932</v>
      </c>
      <c r="J39" s="11">
        <f>F39/(D39+E39+F39)*100</f>
        <v>41.039709848414397</v>
      </c>
      <c r="K39" s="18"/>
    </row>
    <row r="40" spans="2:11" ht="13.5" customHeight="1">
      <c r="B40" s="48" t="s">
        <v>23</v>
      </c>
      <c r="C40" s="20">
        <f>SUM(D40:H40)</f>
        <v>18493</v>
      </c>
      <c r="D40" s="21">
        <v>7988</v>
      </c>
      <c r="E40" s="21">
        <v>1484</v>
      </c>
      <c r="F40" s="21">
        <v>7117</v>
      </c>
      <c r="G40" s="21">
        <v>768</v>
      </c>
      <c r="H40" s="21">
        <v>1136</v>
      </c>
      <c r="I40" s="22">
        <f>(D40+E40)/(D40+E40+F40+G40)*100</f>
        <v>54.571642564959376</v>
      </c>
      <c r="J40" s="19">
        <f>F40/(D40+E40+F40)*100</f>
        <v>42.901922960998249</v>
      </c>
      <c r="K40" s="18"/>
    </row>
    <row r="41" spans="2:11" ht="13.5" customHeight="1">
      <c r="B41" s="48" t="s">
        <v>32</v>
      </c>
      <c r="C41" s="15">
        <v>21974</v>
      </c>
      <c r="D41" s="8">
        <v>8548</v>
      </c>
      <c r="E41" s="15">
        <v>2236</v>
      </c>
      <c r="F41" s="15">
        <v>8226</v>
      </c>
      <c r="G41" s="15">
        <v>1111</v>
      </c>
      <c r="H41" s="16">
        <v>1853</v>
      </c>
      <c r="I41" s="10">
        <f t="shared" si="5"/>
        <v>53.595745738283384</v>
      </c>
      <c r="J41" s="11">
        <f t="shared" si="4"/>
        <v>43.27196212519727</v>
      </c>
      <c r="K41" s="18"/>
    </row>
    <row r="42" spans="2:11" ht="13.5" customHeight="1">
      <c r="B42" s="48" t="s">
        <v>23</v>
      </c>
      <c r="C42" s="20">
        <v>17505</v>
      </c>
      <c r="D42" s="21">
        <v>7139</v>
      </c>
      <c r="E42" s="21">
        <v>1544</v>
      </c>
      <c r="F42" s="21">
        <v>6863</v>
      </c>
      <c r="G42" s="21">
        <v>806</v>
      </c>
      <c r="H42" s="21">
        <v>1153</v>
      </c>
      <c r="I42" s="22">
        <f t="shared" si="5"/>
        <v>53.100538160469668</v>
      </c>
      <c r="J42" s="19">
        <f t="shared" si="4"/>
        <v>44.146404219734983</v>
      </c>
      <c r="K42" s="18"/>
    </row>
    <row r="43" spans="2:11" ht="13.5" customHeight="1">
      <c r="B43" s="48" t="s">
        <v>34</v>
      </c>
      <c r="C43" s="15">
        <v>21226</v>
      </c>
      <c r="D43" s="8">
        <v>7909</v>
      </c>
      <c r="E43" s="15">
        <v>2169</v>
      </c>
      <c r="F43" s="15">
        <v>7954</v>
      </c>
      <c r="G43" s="15">
        <v>1263</v>
      </c>
      <c r="H43" s="15">
        <v>1931</v>
      </c>
      <c r="I43" s="28">
        <v>52.2</v>
      </c>
      <c r="J43" s="29">
        <v>44.1</v>
      </c>
      <c r="K43" s="18"/>
    </row>
    <row r="44" spans="2:11" ht="13.5" customHeight="1">
      <c r="B44" s="48" t="s">
        <v>30</v>
      </c>
      <c r="C44" s="20">
        <v>17570</v>
      </c>
      <c r="D44" s="21">
        <v>6797</v>
      </c>
      <c r="E44" s="20">
        <v>1683</v>
      </c>
      <c r="F44" s="20">
        <v>6760</v>
      </c>
      <c r="G44" s="20">
        <v>980</v>
      </c>
      <c r="H44" s="20">
        <v>1350</v>
      </c>
      <c r="I44" s="30">
        <v>52.3</v>
      </c>
      <c r="J44" s="31">
        <v>44.44</v>
      </c>
      <c r="K44" s="18"/>
    </row>
    <row r="45" spans="2:11" ht="13.5" customHeight="1">
      <c r="B45" s="48" t="s">
        <v>35</v>
      </c>
      <c r="C45" s="15">
        <f>SUM(D45:H45)</f>
        <v>19200</v>
      </c>
      <c r="D45" s="8">
        <v>6601</v>
      </c>
      <c r="E45" s="15">
        <v>2234</v>
      </c>
      <c r="F45" s="15">
        <v>7299</v>
      </c>
      <c r="G45" s="15">
        <v>1354</v>
      </c>
      <c r="H45" s="15">
        <v>1712</v>
      </c>
      <c r="I45" s="28">
        <v>50.5</v>
      </c>
      <c r="J45" s="29">
        <v>45.2</v>
      </c>
      <c r="K45" s="18"/>
    </row>
    <row r="46" spans="2:11" ht="13.5" customHeight="1">
      <c r="B46" s="48" t="s">
        <v>23</v>
      </c>
      <c r="C46" s="20">
        <v>15040</v>
      </c>
      <c r="D46" s="21">
        <v>5379</v>
      </c>
      <c r="E46" s="20">
        <v>1544</v>
      </c>
      <c r="F46" s="20">
        <v>6034</v>
      </c>
      <c r="G46" s="20">
        <v>978</v>
      </c>
      <c r="H46" s="20">
        <v>1105</v>
      </c>
      <c r="I46" s="30">
        <v>49.7</v>
      </c>
      <c r="J46" s="31">
        <v>46.6</v>
      </c>
      <c r="K46" s="18"/>
    </row>
    <row r="47" spans="2:11" ht="13.5" customHeight="1">
      <c r="B47" s="48" t="s">
        <v>36</v>
      </c>
      <c r="C47" s="34">
        <v>17013</v>
      </c>
      <c r="D47" s="33">
        <v>5502</v>
      </c>
      <c r="E47" s="34">
        <v>2023</v>
      </c>
      <c r="F47" s="34">
        <v>6787</v>
      </c>
      <c r="G47" s="34">
        <v>1280</v>
      </c>
      <c r="H47" s="34">
        <v>1421</v>
      </c>
      <c r="I47" s="35">
        <v>48.261929194458695</v>
      </c>
      <c r="J47" s="36">
        <v>47.421743991056459</v>
      </c>
      <c r="K47" s="18"/>
    </row>
    <row r="48" spans="2:11" ht="13.5" customHeight="1">
      <c r="B48" s="48" t="s">
        <v>23</v>
      </c>
      <c r="C48" s="20">
        <v>13012</v>
      </c>
      <c r="D48" s="21">
        <v>4264</v>
      </c>
      <c r="E48" s="20">
        <v>1351</v>
      </c>
      <c r="F48" s="20">
        <v>5534</v>
      </c>
      <c r="G48" s="20">
        <v>955</v>
      </c>
      <c r="H48" s="20">
        <v>908</v>
      </c>
      <c r="I48" s="30">
        <v>46.389623265036349</v>
      </c>
      <c r="J48" s="31">
        <v>49.636738720961517</v>
      </c>
      <c r="K48" s="18"/>
    </row>
    <row r="49" spans="2:11" ht="13.5" customHeight="1">
      <c r="B49" s="48">
        <v>24</v>
      </c>
      <c r="C49" s="50">
        <f>SUM(D49:H49)</f>
        <v>16470</v>
      </c>
      <c r="D49" s="51">
        <v>4865</v>
      </c>
      <c r="E49" s="50">
        <v>1985</v>
      </c>
      <c r="F49" s="50">
        <v>6819</v>
      </c>
      <c r="G49" s="50">
        <v>1568</v>
      </c>
      <c r="H49" s="50">
        <v>1233</v>
      </c>
      <c r="I49" s="52">
        <f>(D49+E49)/(D49+E49+F49+G49)%</f>
        <v>44.956356238104611</v>
      </c>
      <c r="J49" s="53">
        <f>F49/(D49+E49+F49)%</f>
        <v>49.886604726022384</v>
      </c>
      <c r="K49" s="18"/>
    </row>
    <row r="50" spans="2:11" ht="13.5" customHeight="1">
      <c r="B50" s="48"/>
      <c r="C50" s="20">
        <f>SUM(D50:H50)</f>
        <v>12138</v>
      </c>
      <c r="D50" s="21">
        <v>3673</v>
      </c>
      <c r="E50" s="20">
        <v>1300</v>
      </c>
      <c r="F50" s="20">
        <v>5270</v>
      </c>
      <c r="G50" s="20">
        <v>1113</v>
      </c>
      <c r="H50" s="20">
        <v>782</v>
      </c>
      <c r="I50" s="30">
        <f>(D50+E50)/(D50+E50+F50+G50)%</f>
        <v>43.7918281084889</v>
      </c>
      <c r="J50" s="31">
        <f>F50/(D50+E50+F50)%</f>
        <v>51.449770575026847</v>
      </c>
      <c r="K50" s="18"/>
    </row>
    <row r="51" spans="2:11" s="38" customFormat="1" ht="13.5" customHeight="1">
      <c r="B51" s="49">
        <v>25</v>
      </c>
      <c r="C51" s="50">
        <f>SUM(D51:H51)</f>
        <v>17390</v>
      </c>
      <c r="D51" s="51">
        <v>4897</v>
      </c>
      <c r="E51" s="50">
        <v>1869</v>
      </c>
      <c r="F51" s="50">
        <v>7724</v>
      </c>
      <c r="G51" s="50">
        <v>1545</v>
      </c>
      <c r="H51" s="50">
        <v>1355</v>
      </c>
      <c r="I51" s="52">
        <f>(D51+E51)/(D51+E51+F51+G51)%</f>
        <v>42.195198004365452</v>
      </c>
      <c r="J51" s="53">
        <f>F51/(D51+E51+F51)%</f>
        <v>53.305728088336785</v>
      </c>
      <c r="K51" s="37"/>
    </row>
    <row r="52" spans="2:11" s="38" customFormat="1" ht="13.5" customHeight="1">
      <c r="B52" s="58" t="s">
        <v>40</v>
      </c>
      <c r="C52" s="54">
        <f>SUM(D52:H52)</f>
        <v>12770</v>
      </c>
      <c r="D52" s="55">
        <v>3670</v>
      </c>
      <c r="E52" s="54">
        <v>1155</v>
      </c>
      <c r="F52" s="54">
        <v>5994</v>
      </c>
      <c r="G52" s="54">
        <v>1060</v>
      </c>
      <c r="H52" s="54">
        <v>891</v>
      </c>
      <c r="I52" s="56">
        <f>(D52+E52)/(D52+E52+F52+G52)%</f>
        <v>40.617897129387991</v>
      </c>
      <c r="J52" s="57">
        <f>F52/(D52+E52+F52)%</f>
        <v>55.40253258156946</v>
      </c>
      <c r="K52" s="37"/>
    </row>
    <row r="53" spans="2:11" ht="13.5" customHeight="1">
      <c r="B53" s="6" t="s">
        <v>9</v>
      </c>
      <c r="G53" s="3"/>
      <c r="H53" s="3"/>
      <c r="I53" s="3"/>
      <c r="J53" s="3"/>
    </row>
    <row r="54" spans="2:11" ht="13.5" customHeight="1">
      <c r="B54" s="25" t="s">
        <v>33</v>
      </c>
      <c r="G54" s="1"/>
      <c r="H54" s="27"/>
      <c r="I54" s="1"/>
      <c r="J54" s="1"/>
    </row>
    <row r="55" spans="2:11" ht="13.5" customHeight="1">
      <c r="B55" s="25" t="s">
        <v>39</v>
      </c>
      <c r="G55" s="1"/>
      <c r="H55" s="26"/>
      <c r="I55" s="1"/>
      <c r="J55" s="1"/>
    </row>
    <row r="56" spans="2:11" customFormat="1" ht="13.5" customHeight="1">
      <c r="B56" s="6" t="s">
        <v>38</v>
      </c>
      <c r="C56" s="1"/>
      <c r="D56" s="1"/>
      <c r="E56" s="1"/>
      <c r="F56" s="1"/>
      <c r="G56" s="1"/>
      <c r="H56" s="1"/>
      <c r="I56" s="1"/>
      <c r="J56" s="1"/>
    </row>
  </sheetData>
  <mergeCells count="7">
    <mergeCell ref="J5:J7"/>
    <mergeCell ref="D6:D7"/>
    <mergeCell ref="F6:F7"/>
    <mergeCell ref="G6:G7"/>
    <mergeCell ref="D5:E5"/>
    <mergeCell ref="F5:G5"/>
    <mergeCell ref="H5:H7"/>
  </mergeCells>
  <phoneticPr fontId="3"/>
  <printOptions gridLinesSet="0"/>
  <pageMargins left="0.75" right="0.75" top="1" bottom="1" header="0.51200000000000001" footer="0.51200000000000001"/>
  <pageSetup paperSize="9" orientation="portrait" horizontalDpi="4294967292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資料4-4</vt:lpstr>
      <vt:lpstr>'資料4-4'!Print_Area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2014-09-11T02:01:15Z</cp:lastPrinted>
  <dcterms:created xsi:type="dcterms:W3CDTF">1996-06-11T10:29:44Z</dcterms:created>
  <dcterms:modified xsi:type="dcterms:W3CDTF">2014-10-22T01:43:40Z</dcterms:modified>
</cp:coreProperties>
</file>